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00" windowWidth="9720" windowHeight="6870" tabRatio="466" firstSheet="1" activeTab="2"/>
  </bookViews>
  <sheets>
    <sheet name="Formula" sheetId="1" state="hidden" r:id="rId1"/>
    <sheet name="Under15Boys" sheetId="2" r:id="rId2"/>
    <sheet name="Under15Girls" sheetId="3" r:id="rId3"/>
    <sheet name="Under17Boys" sheetId="4" r:id="rId4"/>
    <sheet name="Under17Girls" sheetId="5" r:id="rId5"/>
    <sheet name="SeniorBoys" sheetId="6" state="hidden" r:id="rId6"/>
    <sheet name="Senior Girls" sheetId="7" state="hidden" r:id="rId7"/>
    <sheet name="Tables" sheetId="8" state="hidden" r:id="rId8"/>
    <sheet name="Sheet1" sheetId="9" r:id="rId9"/>
    <sheet name="Sheet2" sheetId="10" r:id="rId10"/>
  </sheets>
  <definedNames>
    <definedName name="_xlnm.Print_Area" localSheetId="1">'Under15Boys'!$A$2:$S$33</definedName>
    <definedName name="_xlnm.Print_Area" localSheetId="2">'Under15Girls'!$A$1:$R$40</definedName>
    <definedName name="_xlnm.Print_Area" localSheetId="3">'Under17Boys'!$A$1:$Z$17</definedName>
    <definedName name="_xlnm.Print_Area" localSheetId="4">'Under17Girls'!$A$1:$X$26</definedName>
  </definedNames>
  <calcPr fullCalcOnLoad="1"/>
</workbook>
</file>

<file path=xl/sharedStrings.xml><?xml version="1.0" encoding="utf-8"?>
<sst xmlns="http://schemas.openxmlformats.org/spreadsheetml/2006/main" count="617" uniqueCount="332">
  <si>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</si>
  <si>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</si>
  <si>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</si>
  <si>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</si>
  <si>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</si>
  <si>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</si>
  <si>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</si>
  <si>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</si>
  <si>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</si>
  <si>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</si>
  <si>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</si>
  <si>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</si>
  <si>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</si>
  <si>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</si>
  <si>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</si>
  <si>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</si>
  <si>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</si>
  <si>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</si>
  <si>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</si>
  <si>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</si>
  <si>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</si>
  <si>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</si>
  <si>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</si>
  <si>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</si>
  <si>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</si>
  <si>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</si>
  <si>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</si>
  <si>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</si>
  <si>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</si>
  <si>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</si>
  <si>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</si>
  <si>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</si>
  <si>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</si>
  <si>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</si>
  <si>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</si>
  <si>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</si>
  <si>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</si>
  <si>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</si>
  <si>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</si>
  <si>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</si>
  <si>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</si>
  <si>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</si>
  <si>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</si>
  <si>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</si>
  <si>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</si>
  <si>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</si>
  <si>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</si>
  <si>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</si>
  <si>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</si>
  <si>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</si>
  <si>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</si>
  <si>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</si>
  <si>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</si>
  <si>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</si>
  <si>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</si>
  <si>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</si>
  <si>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</si>
  <si>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</si>
  <si>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</si>
  <si>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</si>
  <si>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</si>
  <si>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</si>
  <si>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</si>
  <si>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</si>
  <si>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</si>
  <si>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</si>
  <si>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</si>
  <si>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</si>
  <si>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</si>
  <si>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Intermediate Girls HEPTATHALON - Under 17 English Schools scoring HAND TIMES</t>
  </si>
  <si>
    <t>Intermediate Boys OCTATHALON - Under 17 English Schools scoring HAND TIMES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</si>
  <si>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</si>
  <si>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</si>
  <si>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</si>
  <si>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</si>
  <si>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</si>
  <si>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</si>
  <si>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</si>
  <si>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</si>
  <si>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</si>
  <si>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</si>
  <si>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</si>
  <si>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</si>
  <si>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</si>
  <si>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</si>
  <si>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</si>
  <si>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</si>
  <si>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</si>
  <si>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</si>
  <si>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</si>
  <si>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</si>
  <si>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</si>
  <si>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</si>
  <si>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</si>
  <si>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</si>
  <si>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</si>
  <si>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</si>
  <si>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</si>
  <si>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</si>
  <si>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</si>
  <si>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</si>
  <si>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</si>
  <si>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</si>
  <si>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</si>
  <si>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</si>
  <si>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</si>
  <si>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</si>
  <si>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</si>
  <si>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</si>
  <si>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</si>
  <si>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</si>
  <si>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</si>
  <si>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</si>
  <si>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</si>
  <si>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</si>
  <si>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</si>
  <si>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</si>
  <si>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</si>
  <si>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Under 15 Girls</t>
  </si>
  <si>
    <t xml:space="preserve">Under 15 Boys </t>
  </si>
  <si>
    <t xml:space="preserve"> </t>
  </si>
  <si>
    <t>Luke Okosieme</t>
  </si>
  <si>
    <t>Colfes</t>
  </si>
  <si>
    <t>Thomas Graham</t>
  </si>
  <si>
    <t>Oliver Whicello</t>
  </si>
  <si>
    <t>Tom Simpson</t>
  </si>
  <si>
    <t>Maia Albarossa</t>
  </si>
  <si>
    <t>Simone Jenson</t>
  </si>
  <si>
    <t>Jordan Raiwe</t>
  </si>
  <si>
    <t>North Bridge</t>
  </si>
  <si>
    <t>Tamer Sonifu</t>
  </si>
  <si>
    <t>Hayden Van Doren</t>
  </si>
  <si>
    <t>Ruth Whittiker</t>
  </si>
  <si>
    <t>North Bridge House</t>
  </si>
  <si>
    <t>Georgia Prentice</t>
  </si>
  <si>
    <t>Nicole Borgers</t>
  </si>
  <si>
    <t>Goldolphin and Latymer</t>
  </si>
  <si>
    <t>Sophia Ground</t>
  </si>
  <si>
    <t>Mia Rolland-Bezem</t>
  </si>
  <si>
    <t>St Marylebone School</t>
  </si>
  <si>
    <t>Jessica Wilkinson</t>
  </si>
  <si>
    <t>Ella Sharman</t>
  </si>
  <si>
    <t>Molly Sharman</t>
  </si>
  <si>
    <t>Fiona Grezda</t>
  </si>
  <si>
    <t>Peju Osinuga</t>
  </si>
  <si>
    <t>Oludara Odunlami</t>
  </si>
  <si>
    <t>Hector Preston</t>
  </si>
  <si>
    <t>Alex Boiardi</t>
  </si>
  <si>
    <t>Sebastian Fallowfield</t>
  </si>
  <si>
    <t>Dulwich College</t>
  </si>
  <si>
    <t>Alfie Hill</t>
  </si>
  <si>
    <t>Dominic Ogbechie</t>
  </si>
  <si>
    <t>Richard Lee Montario</t>
  </si>
  <si>
    <t>Devlin Brant</t>
  </si>
  <si>
    <t>Cardinal Vaughan</t>
  </si>
  <si>
    <t>Maya Raghavan</t>
  </si>
  <si>
    <t>Charlotte Buckley</t>
  </si>
  <si>
    <t>Zoe Smith</t>
  </si>
  <si>
    <t>Avery Louis</t>
  </si>
  <si>
    <t>St Pauls Girls</t>
  </si>
  <si>
    <t>Henry-James Cowie</t>
  </si>
  <si>
    <t>Dartford Grammar</t>
  </si>
  <si>
    <t>Thomas Share</t>
  </si>
  <si>
    <t>Joel Bishop</t>
  </si>
  <si>
    <t>Peter Riepma</t>
  </si>
  <si>
    <t>Jasper-Mulrooney Skinner</t>
  </si>
  <si>
    <t>Roman Measor</t>
  </si>
  <si>
    <t>Connor Aldred</t>
  </si>
  <si>
    <t>St Simon Stock</t>
  </si>
  <si>
    <t>Emily Higham</t>
  </si>
  <si>
    <t>Archbishops Canterbury</t>
  </si>
  <si>
    <t>Lauren Farley</t>
  </si>
  <si>
    <t xml:space="preserve">Rainham School </t>
  </si>
  <si>
    <t>Niamh Jestin</t>
  </si>
  <si>
    <t>St Simon</t>
  </si>
  <si>
    <t>Olivia Jestin</t>
  </si>
  <si>
    <t>Paige Alford</t>
  </si>
  <si>
    <t xml:space="preserve">Freya Bails </t>
  </si>
  <si>
    <t>St SImon</t>
  </si>
  <si>
    <t>Imongen Curtis</t>
  </si>
  <si>
    <t>Alleyns</t>
  </si>
  <si>
    <t>Holly Callaway</t>
  </si>
  <si>
    <t>Eloise Elkinton</t>
  </si>
  <si>
    <t>Kayla Truter</t>
  </si>
  <si>
    <t>Ella Newins</t>
  </si>
  <si>
    <t>Daisy Edwards</t>
  </si>
  <si>
    <t>Ore Adamson</t>
  </si>
  <si>
    <t>Streatham and Clapham</t>
  </si>
  <si>
    <t>Mallory Cluley</t>
  </si>
  <si>
    <t>Jacinda Finnigan</t>
  </si>
  <si>
    <t>Grace Austin</t>
  </si>
  <si>
    <t>Mary Scoular</t>
  </si>
  <si>
    <t>Rosie Keeling</t>
  </si>
  <si>
    <t>Jason Okusanya</t>
  </si>
  <si>
    <t>Junior Boys Pool 1</t>
  </si>
  <si>
    <t>Junior Boys Pool 2</t>
  </si>
  <si>
    <t>Junior Girls Pool 1</t>
  </si>
  <si>
    <t>Junior Girls Pool 2</t>
  </si>
  <si>
    <t>Nell Swinhoe</t>
  </si>
  <si>
    <t>Annelise O'Connell</t>
  </si>
  <si>
    <t>Abigail Gould</t>
  </si>
  <si>
    <t>Kate O'Dwyer</t>
  </si>
  <si>
    <t>Lady Eleanor Holles</t>
  </si>
  <si>
    <t>Ella Jack-Kee</t>
  </si>
  <si>
    <t>Ella Fryer</t>
  </si>
  <si>
    <t>Rachel Alabi</t>
  </si>
  <si>
    <t>Corelli College</t>
  </si>
  <si>
    <t>Kourtnie Sinclair</t>
  </si>
  <si>
    <t>Jevon Oteng</t>
  </si>
  <si>
    <t>Gianni Mbenze</t>
  </si>
  <si>
    <t>Kareem Waithe</t>
  </si>
  <si>
    <t>Mary Schouvaloff</t>
  </si>
  <si>
    <t>The John Roan</t>
  </si>
  <si>
    <t xml:space="preserve"> The John Roan</t>
  </si>
  <si>
    <t>Sean Ocerg Engena</t>
  </si>
  <si>
    <t xml:space="preserve">Dominic Ogbechie </t>
  </si>
  <si>
    <t>Rebecca Maddy</t>
  </si>
  <si>
    <t>St Pauls's Academy</t>
  </si>
  <si>
    <t>Jamaica Williams</t>
  </si>
  <si>
    <t>Haberdashers aske's Knights Acadmey</t>
  </si>
  <si>
    <t>Tia Nelson</t>
  </si>
  <si>
    <t>Wuraola Ojemakinde</t>
  </si>
  <si>
    <t>Indongesit Ufot</t>
  </si>
  <si>
    <t>Shiann Brock-Walters</t>
  </si>
  <si>
    <t>Rimmini Cameron</t>
  </si>
  <si>
    <t>Shamoy Campbell</t>
  </si>
  <si>
    <t>Dmitry Veschikov</t>
  </si>
  <si>
    <t>Mill Hill School</t>
  </si>
  <si>
    <t xml:space="preserve">Zack Darlington </t>
  </si>
  <si>
    <t>Christ's School</t>
  </si>
  <si>
    <t>Oscar Heaney-Brufal</t>
  </si>
  <si>
    <t>Alleyn's School</t>
  </si>
  <si>
    <t>Charles bowen-Rayner</t>
  </si>
  <si>
    <t>Jonathan Wanyanga</t>
  </si>
  <si>
    <t>Zack Morris- Jones</t>
  </si>
  <si>
    <t>Cassandra Howard</t>
  </si>
  <si>
    <t>Issy Heney</t>
  </si>
  <si>
    <t>Mabel Smith</t>
  </si>
  <si>
    <t>Saskia lister</t>
  </si>
  <si>
    <t>Elisabeth Heyndrickx</t>
  </si>
  <si>
    <t>Alleyn Schhol</t>
  </si>
  <si>
    <t>Jago Burnett</t>
  </si>
  <si>
    <t>The Charter</t>
  </si>
  <si>
    <t>Levin Laidler</t>
  </si>
  <si>
    <t>Oliver Sirrett</t>
  </si>
  <si>
    <t>Reece Thompson</t>
  </si>
  <si>
    <t>Albie Oliver</t>
  </si>
  <si>
    <t>Artie Lewin</t>
  </si>
  <si>
    <t>Ruby Hughes</t>
  </si>
  <si>
    <t>Saran Kaba</t>
  </si>
  <si>
    <t>Maddie McCreeth</t>
  </si>
  <si>
    <t>Kaechan Nwagbo</t>
  </si>
  <si>
    <t>Radha Sonu</t>
  </si>
  <si>
    <t>Evelynn Bonner</t>
  </si>
  <si>
    <t>Vita Love</t>
  </si>
  <si>
    <t>Fanta Kaba</t>
  </si>
  <si>
    <t>Jasmine Gillot</t>
  </si>
  <si>
    <t>Maisie Rixon</t>
  </si>
  <si>
    <t>Sutton Valence</t>
  </si>
  <si>
    <t>Isabelle Harding</t>
  </si>
  <si>
    <t>Dover GGS</t>
  </si>
  <si>
    <t>Eliz O'Donnell</t>
  </si>
  <si>
    <t>TWGGS</t>
  </si>
  <si>
    <t>Rebekah O'Brien</t>
  </si>
  <si>
    <t>Kent College, Pembury</t>
  </si>
  <si>
    <t>Sofie Williams</t>
  </si>
  <si>
    <t>Bromley High School</t>
  </si>
  <si>
    <t>Cerys Seal</t>
  </si>
  <si>
    <t>Selma Larsson-Yaprak</t>
  </si>
  <si>
    <t>Honey Watsons</t>
  </si>
  <si>
    <t>Shakanya Osahon</t>
  </si>
  <si>
    <t>poppy Merrick</t>
  </si>
  <si>
    <t>Joshua O'Brien</t>
  </si>
  <si>
    <t>Lewis Swaby</t>
  </si>
  <si>
    <t>TW Boys Grammar</t>
  </si>
  <si>
    <t>Eniola Afolabi</t>
  </si>
  <si>
    <t>Judd</t>
  </si>
  <si>
    <t>James Gregory</t>
  </si>
  <si>
    <t>Charlie Costello</t>
  </si>
  <si>
    <t>The Archbishops school</t>
  </si>
  <si>
    <t>Izzy Mcsweeney</t>
  </si>
  <si>
    <t>Zoe Austridge</t>
  </si>
  <si>
    <t>Hayes School</t>
  </si>
  <si>
    <t>Sofia Podesta</t>
  </si>
  <si>
    <t>Bromley School</t>
  </si>
  <si>
    <t>Georgia Gray</t>
  </si>
  <si>
    <t>Greta Elliott</t>
  </si>
  <si>
    <t>Jess Crawford</t>
  </si>
  <si>
    <t>Nayanna Brpwn</t>
  </si>
  <si>
    <t>Alice Pentice</t>
  </si>
  <si>
    <t>Ben Blake</t>
  </si>
  <si>
    <t>Rainham Mark GS</t>
  </si>
  <si>
    <t>Douglas Noel</t>
  </si>
  <si>
    <t>St Edmund</t>
  </si>
  <si>
    <t>Oliver Lee</t>
  </si>
  <si>
    <t>JUDD</t>
  </si>
  <si>
    <t>Christian Boeg</t>
  </si>
  <si>
    <t>Emily Frimpong</t>
  </si>
  <si>
    <t>Mayfield Grammar</t>
  </si>
  <si>
    <t>Ryan Nguyen</t>
  </si>
  <si>
    <t>Emile Vlahos</t>
  </si>
  <si>
    <t>Jack Springate</t>
  </si>
  <si>
    <t>Dulwich Collge</t>
  </si>
  <si>
    <t>Joe Colahan</t>
  </si>
  <si>
    <t>Josh McConnell</t>
  </si>
  <si>
    <t>Oliver Killen</t>
  </si>
  <si>
    <t>Edward Brilliant</t>
  </si>
  <si>
    <t>Bruno Ceccolini</t>
  </si>
  <si>
    <t>Mackensie Laban</t>
  </si>
  <si>
    <t>William Broadley</t>
  </si>
  <si>
    <t>Godolphin &amp; Latymer</t>
  </si>
  <si>
    <t>Amelie Hales</t>
  </si>
  <si>
    <t>Arabella Zeire</t>
  </si>
  <si>
    <t>Lavinia More</t>
  </si>
  <si>
    <t>Angle Skyers</t>
  </si>
  <si>
    <t>Halimatu Bah</t>
  </si>
  <si>
    <t>Richard Wright</t>
  </si>
  <si>
    <t>The Chater</t>
  </si>
  <si>
    <t>Ezekiel Conteh</t>
  </si>
  <si>
    <t>Anthony Joseph</t>
  </si>
  <si>
    <t>T'Shan Barnes</t>
  </si>
  <si>
    <t>Casper Flynn</t>
  </si>
  <si>
    <t>Arlo Rudder</t>
  </si>
  <si>
    <t>Ujanah Ofuyaekpone-Shombe</t>
  </si>
  <si>
    <t>Streatham &amp; Clapham High School</t>
  </si>
  <si>
    <t>Simis Turay</t>
  </si>
  <si>
    <t>Emilia Arnolin</t>
  </si>
  <si>
    <t>Leah Atakelt-Wubneh</t>
  </si>
  <si>
    <t>Mallory Cluely</t>
  </si>
  <si>
    <t>DNF</t>
  </si>
  <si>
    <t>NP</t>
  </si>
  <si>
    <t>Jess Nathan-Wilson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</si>
</sst>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2" fontId="3" fillId="34" borderId="12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172" fontId="0" fillId="0" borderId="13" xfId="0" applyNumberFormat="1" applyBorder="1" applyAlignment="1" applyProtection="1">
      <alignment horizontal="center"/>
      <protection locked="0"/>
    </xf>
    <xf numFmtId="1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2" fontId="3" fillId="34" borderId="15" xfId="0" applyNumberFormat="1" applyFont="1" applyFill="1" applyBorder="1" applyAlignment="1">
      <alignment/>
    </xf>
    <xf numFmtId="172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34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/>
    </xf>
    <xf numFmtId="1" fontId="1" fillId="0" borderId="13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 locked="0"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4" fillId="34" borderId="10" xfId="0" applyNumberFormat="1" applyFont="1" applyFill="1" applyBorder="1" applyAlignment="1">
      <alignment/>
    </xf>
    <xf numFmtId="1" fontId="1" fillId="34" borderId="24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/>
    </xf>
    <xf numFmtId="0" fontId="1" fillId="0" borderId="26" xfId="0" applyNumberFormat="1" applyFont="1" applyBorder="1" applyAlignment="1" applyProtection="1">
      <alignment horizontal="left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0" fillId="34" borderId="13" xfId="0" applyNumberFormat="1" applyFill="1" applyBorder="1" applyAlignment="1">
      <alignment/>
    </xf>
    <xf numFmtId="172" fontId="1" fillId="0" borderId="28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35" borderId="13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1" fillId="35" borderId="29" xfId="0" applyNumberFormat="1" applyFont="1" applyFill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1" fillId="35" borderId="30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1" fontId="1" fillId="35" borderId="17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0" fontId="0" fillId="0" borderId="10" xfId="0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0" borderId="31" xfId="0" applyFont="1" applyBorder="1" applyAlignment="1" applyProtection="1">
      <alignment horizontal="left"/>
      <protection locked="0"/>
    </xf>
    <xf numFmtId="2" fontId="3" fillId="34" borderId="10" xfId="0" applyNumberFormat="1" applyFont="1" applyFill="1" applyBorder="1" applyAlignment="1">
      <alignment/>
    </xf>
    <xf numFmtId="0" fontId="1" fillId="0" borderId="42" xfId="0" applyFont="1" applyBorder="1" applyAlignment="1" applyProtection="1">
      <alignment horizontal="left"/>
      <protection locked="0"/>
    </xf>
    <xf numFmtId="0" fontId="0" fillId="36" borderId="10" xfId="0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43" xfId="0" applyFont="1" applyBorder="1" applyAlignment="1" applyProtection="1">
      <alignment/>
      <protection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 applyProtection="1">
      <alignment horizontal="left"/>
      <protection locked="0"/>
    </xf>
    <xf numFmtId="0" fontId="12" fillId="0" borderId="10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1" fontId="0" fillId="0" borderId="13" xfId="0" applyNumberFormat="1" applyBorder="1" applyAlignment="1" applyProtection="1">
      <alignment horizontal="center"/>
      <protection locked="0"/>
    </xf>
    <xf numFmtId="2" fontId="3" fillId="34" borderId="13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 applyProtection="1">
      <alignment horizontal="left"/>
      <protection locked="0"/>
    </xf>
    <xf numFmtId="1" fontId="1" fillId="33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 applyProtection="1">
      <alignment horizontal="center"/>
      <protection locked="0"/>
    </xf>
    <xf numFmtId="1" fontId="1" fillId="0" borderId="26" xfId="0" applyNumberFormat="1" applyFont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31" xfId="0" applyBorder="1" applyAlignment="1">
      <alignment/>
    </xf>
    <xf numFmtId="172" fontId="0" fillId="0" borderId="31" xfId="0" applyNumberFormat="1" applyBorder="1" applyAlignment="1" applyProtection="1">
      <alignment horizontal="center"/>
      <protection locked="0"/>
    </xf>
    <xf numFmtId="1" fontId="0" fillId="33" borderId="31" xfId="0" applyNumberFormat="1" applyFill="1" applyBorder="1" applyAlignment="1">
      <alignment horizontal="center"/>
    </xf>
    <xf numFmtId="2" fontId="0" fillId="0" borderId="31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3" borderId="44" xfId="0" applyNumberFormat="1" applyFill="1" applyBorder="1" applyAlignment="1">
      <alignment horizontal="center"/>
    </xf>
    <xf numFmtId="2" fontId="3" fillId="34" borderId="45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/>
    </xf>
    <xf numFmtId="1" fontId="4" fillId="34" borderId="31" xfId="0" applyNumberFormat="1" applyFont="1" applyFill="1" applyBorder="1" applyAlignment="1">
      <alignment/>
    </xf>
    <xf numFmtId="2" fontId="3" fillId="34" borderId="31" xfId="0" applyNumberFormat="1" applyFont="1" applyFill="1" applyBorder="1" applyAlignment="1">
      <alignment/>
    </xf>
    <xf numFmtId="0" fontId="13" fillId="37" borderId="10" xfId="0" applyFont="1" applyFill="1" applyBorder="1" applyAlignment="1">
      <alignment vertical="top" wrapText="1"/>
    </xf>
    <xf numFmtId="0" fontId="1" fillId="37" borderId="10" xfId="0" applyFont="1" applyFill="1" applyBorder="1" applyAlignment="1" applyProtection="1">
      <alignment horizontal="left"/>
      <protection locked="0"/>
    </xf>
    <xf numFmtId="0" fontId="1" fillId="38" borderId="10" xfId="0" applyFont="1" applyFill="1" applyBorder="1" applyAlignment="1" applyProtection="1">
      <alignment horizontal="left"/>
      <protection locked="0"/>
    </xf>
    <xf numFmtId="0" fontId="11" fillId="38" borderId="10" xfId="0" applyFont="1" applyFill="1" applyBorder="1" applyAlignment="1">
      <alignment vertical="top" wrapText="1"/>
    </xf>
    <xf numFmtId="0" fontId="13" fillId="38" borderId="10" xfId="0" applyFont="1" applyFill="1" applyBorder="1" applyAlignment="1">
      <alignment vertical="top" wrapText="1"/>
    </xf>
    <xf numFmtId="0" fontId="1" fillId="39" borderId="10" xfId="0" applyFont="1" applyFill="1" applyBorder="1" applyAlignment="1" applyProtection="1">
      <alignment horizontal="left"/>
      <protection locked="0"/>
    </xf>
    <xf numFmtId="0" fontId="1" fillId="40" borderId="10" xfId="0" applyFont="1" applyFill="1" applyBorder="1" applyAlignment="1" applyProtection="1">
      <alignment horizontal="left"/>
      <protection locked="0"/>
    </xf>
    <xf numFmtId="0" fontId="1" fillId="40" borderId="0" xfId="0" applyFont="1" applyFill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left"/>
      <protection locked="0"/>
    </xf>
    <xf numFmtId="0" fontId="17" fillId="38" borderId="1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37" borderId="10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>
      <alignment vertical="top" wrapText="1"/>
    </xf>
    <xf numFmtId="0" fontId="17" fillId="0" borderId="0" xfId="0" applyFont="1" applyAlignment="1" applyProtection="1">
      <alignment horizontal="left"/>
      <protection locked="0"/>
    </xf>
    <xf numFmtId="0" fontId="17" fillId="40" borderId="10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0" fillId="38" borderId="10" xfId="0" applyFill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40" borderId="42" xfId="0" applyFont="1" applyFill="1" applyBorder="1" applyAlignment="1" applyProtection="1">
      <alignment horizontal="left"/>
      <protection locked="0"/>
    </xf>
    <xf numFmtId="0" fontId="13" fillId="37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  <xf numFmtId="0" fontId="1" fillId="4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40" borderId="0" xfId="0" applyFont="1" applyFill="1" applyBorder="1" applyAlignment="1" applyProtection="1">
      <alignment horizontal="left"/>
      <protection locked="0"/>
    </xf>
    <xf numFmtId="1" fontId="17" fillId="0" borderId="14" xfId="0" applyNumberFormat="1" applyFont="1" applyBorder="1" applyAlignment="1" applyProtection="1">
      <alignment horizontal="left"/>
      <protection locked="0"/>
    </xf>
    <xf numFmtId="0" fontId="17" fillId="37" borderId="0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1" fillId="0" borderId="31" xfId="0" applyFont="1" applyFill="1" applyBorder="1" applyAlignment="1">
      <alignment vertical="top" wrapText="1"/>
    </xf>
    <xf numFmtId="0" fontId="17" fillId="40" borderId="14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" fillId="39" borderId="14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40" borderId="31" xfId="0" applyFont="1" applyFill="1" applyBorder="1" applyAlignment="1" applyProtection="1">
      <alignment horizontal="left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left"/>
      <protection locked="0"/>
    </xf>
    <xf numFmtId="0" fontId="0" fillId="33" borderId="10" xfId="0" applyNumberFormat="1" applyFill="1" applyBorder="1" applyAlignment="1">
      <alignment horizontal="center"/>
    </xf>
    <xf numFmtId="0" fontId="3" fillId="34" borderId="12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4" fillId="34" borderId="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8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7" spans="1:3" ht="12.75">
      <c r="A7" t="s">
        <v>84</v>
      </c>
      <c r="B7" s="4" t="s">
        <v>90</v>
      </c>
      <c r="C7" s="80"/>
    </row>
    <row r="9" spans="1:2" ht="12.75">
      <c r="A9" t="s">
        <v>85</v>
      </c>
      <c r="B9" s="4" t="s">
        <v>91</v>
      </c>
    </row>
    <row r="11" spans="1:2" ht="12.75">
      <c r="A11" t="s">
        <v>86</v>
      </c>
      <c r="B11" s="4" t="s">
        <v>92</v>
      </c>
    </row>
    <row r="13" ht="13.5" thickBot="1"/>
    <row r="14" spans="1:5" s="5" customFormat="1" ht="12.75">
      <c r="A14" s="83" t="s">
        <v>87</v>
      </c>
      <c r="B14" s="84"/>
      <c r="C14" s="85" t="s">
        <v>88</v>
      </c>
      <c r="D14" s="85" t="s">
        <v>111</v>
      </c>
      <c r="E14" s="86" t="s">
        <v>89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93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101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94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100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95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97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99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98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78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96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79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71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102</v>
      </c>
      <c r="B32" s="82"/>
      <c r="C32" s="81"/>
      <c r="D32" s="81"/>
      <c r="E32" s="88"/>
    </row>
    <row r="33" spans="1:5" ht="12.75">
      <c r="A33" s="90" t="s">
        <v>101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103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104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105</v>
      </c>
      <c r="B36" s="22"/>
      <c r="C36" s="81" t="s">
        <v>108</v>
      </c>
      <c r="D36" s="81"/>
      <c r="E36" s="88"/>
    </row>
    <row r="37" spans="1:5" ht="12.75">
      <c r="A37" s="90" t="s">
        <v>106</v>
      </c>
      <c r="B37" s="22"/>
      <c r="C37" s="81" t="s">
        <v>108</v>
      </c>
      <c r="D37" s="81"/>
      <c r="E37" s="88"/>
    </row>
    <row r="38" spans="1:5" ht="12.75">
      <c r="A38" s="90" t="s">
        <v>107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79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112</v>
      </c>
      <c r="B44" s="79"/>
    </row>
    <row r="45" spans="1:2" s="5" customFormat="1" ht="12.75">
      <c r="A45" s="5" t="s">
        <v>113</v>
      </c>
      <c r="B45" s="79"/>
    </row>
    <row r="47" ht="12.75">
      <c r="A47" t="s">
        <v>109</v>
      </c>
    </row>
    <row r="49" ht="12.75">
      <c r="A49" t="s">
        <v>110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41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3.00390625" style="0" bestFit="1" customWidth="1"/>
    <col min="3" max="3" width="21.8515625" style="0" customWidth="1"/>
    <col min="4" max="4" width="23.421875" style="0" bestFit="1" customWidth="1"/>
  </cols>
  <sheetData>
    <row r="1" ht="12.75">
      <c r="C1" s="5" t="s">
        <v>196</v>
      </c>
    </row>
    <row r="4" spans="2:4" ht="12.75">
      <c r="B4" s="161">
        <v>33</v>
      </c>
      <c r="C4" s="153" t="s">
        <v>126</v>
      </c>
      <c r="D4" s="153" t="s">
        <v>122</v>
      </c>
    </row>
    <row r="5" spans="2:4" ht="12.75">
      <c r="B5" s="161">
        <v>34</v>
      </c>
      <c r="C5" s="153" t="s">
        <v>127</v>
      </c>
      <c r="D5" s="153" t="s">
        <v>122</v>
      </c>
    </row>
    <row r="6" spans="2:4" ht="12.75">
      <c r="B6" s="161">
        <v>36</v>
      </c>
      <c r="C6" s="159" t="s">
        <v>132</v>
      </c>
      <c r="D6" s="162" t="s">
        <v>133</v>
      </c>
    </row>
    <row r="7" spans="2:4" ht="12.75">
      <c r="B7" s="161">
        <v>37</v>
      </c>
      <c r="C7" s="159" t="s">
        <v>134</v>
      </c>
      <c r="D7" s="162" t="s">
        <v>133</v>
      </c>
    </row>
    <row r="8" spans="2:4" ht="12.75">
      <c r="B8" s="161">
        <v>38</v>
      </c>
      <c r="C8" s="159" t="s">
        <v>135</v>
      </c>
      <c r="D8" s="162" t="s">
        <v>136</v>
      </c>
    </row>
    <row r="9" spans="2:4" ht="15" customHeight="1">
      <c r="B9" s="161">
        <v>41</v>
      </c>
      <c r="C9" s="158" t="s">
        <v>137</v>
      </c>
      <c r="D9" s="162" t="s">
        <v>136</v>
      </c>
    </row>
    <row r="10" spans="2:4" ht="15.75" customHeight="1">
      <c r="B10" s="161">
        <v>46</v>
      </c>
      <c r="C10" s="158" t="s">
        <v>138</v>
      </c>
      <c r="D10" s="162" t="s">
        <v>136</v>
      </c>
    </row>
    <row r="11" spans="2:4" ht="16.5" customHeight="1">
      <c r="B11" s="161">
        <v>47</v>
      </c>
      <c r="C11" s="158" t="s">
        <v>140</v>
      </c>
      <c r="D11" s="162" t="s">
        <v>139</v>
      </c>
    </row>
    <row r="12" spans="2:4" ht="12.75">
      <c r="B12" s="161">
        <v>48</v>
      </c>
      <c r="C12" s="153" t="s">
        <v>141</v>
      </c>
      <c r="D12" s="153" t="s">
        <v>139</v>
      </c>
    </row>
    <row r="13" spans="2:4" ht="12.75">
      <c r="B13" s="161">
        <v>49</v>
      </c>
      <c r="C13" s="153" t="s">
        <v>142</v>
      </c>
      <c r="D13" s="153" t="s">
        <v>139</v>
      </c>
    </row>
    <row r="14" spans="2:4" ht="15">
      <c r="B14" s="161">
        <v>50</v>
      </c>
      <c r="C14" s="163" t="s">
        <v>143</v>
      </c>
      <c r="D14" s="153" t="s">
        <v>139</v>
      </c>
    </row>
    <row r="15" spans="2:4" ht="16.5" customHeight="1">
      <c r="B15" s="161">
        <v>51</v>
      </c>
      <c r="C15" s="164" t="s">
        <v>144</v>
      </c>
      <c r="D15" s="153" t="s">
        <v>139</v>
      </c>
    </row>
    <row r="16" spans="2:4" ht="15.75" customHeight="1">
      <c r="B16" s="161">
        <v>52</v>
      </c>
      <c r="C16" s="164" t="s">
        <v>155</v>
      </c>
      <c r="D16" s="153" t="s">
        <v>159</v>
      </c>
    </row>
    <row r="17" spans="2:4" ht="16.5" customHeight="1">
      <c r="B17" s="161">
        <v>53</v>
      </c>
      <c r="C17" s="164" t="s">
        <v>156</v>
      </c>
      <c r="D17" s="153" t="s">
        <v>159</v>
      </c>
    </row>
    <row r="18" spans="2:4" ht="17.25" customHeight="1">
      <c r="B18" s="161">
        <v>55</v>
      </c>
      <c r="C18" s="164" t="s">
        <v>157</v>
      </c>
      <c r="D18" s="153" t="s">
        <v>159</v>
      </c>
    </row>
    <row r="19" spans="2:4" ht="15.75" customHeight="1">
      <c r="B19" s="161">
        <v>56</v>
      </c>
      <c r="C19" s="164" t="s">
        <v>158</v>
      </c>
      <c r="D19" s="153" t="s">
        <v>159</v>
      </c>
    </row>
    <row r="20" spans="2:4" ht="18.75" customHeight="1">
      <c r="B20" s="161">
        <v>57</v>
      </c>
      <c r="C20" s="164" t="s">
        <v>169</v>
      </c>
      <c r="D20" s="153" t="s">
        <v>170</v>
      </c>
    </row>
    <row r="23" ht="15">
      <c r="C23" s="160" t="s">
        <v>197</v>
      </c>
    </row>
    <row r="25" spans="2:4" ht="12.75">
      <c r="B25" s="161">
        <v>58</v>
      </c>
      <c r="C25" s="153" t="s">
        <v>171</v>
      </c>
      <c r="D25" s="153" t="s">
        <v>172</v>
      </c>
    </row>
    <row r="26" spans="2:4" ht="12.75">
      <c r="B26" s="161">
        <v>59</v>
      </c>
      <c r="C26" s="153" t="s">
        <v>173</v>
      </c>
      <c r="D26" s="153" t="s">
        <v>174</v>
      </c>
    </row>
    <row r="27" spans="2:4" ht="12.75">
      <c r="B27" s="161">
        <v>61</v>
      </c>
      <c r="C27" s="153" t="s">
        <v>175</v>
      </c>
      <c r="D27" s="153" t="s">
        <v>174</v>
      </c>
    </row>
    <row r="28" spans="2:4" ht="12.75">
      <c r="B28" s="161">
        <v>62</v>
      </c>
      <c r="C28" s="153" t="s">
        <v>176</v>
      </c>
      <c r="D28" s="153" t="s">
        <v>174</v>
      </c>
    </row>
    <row r="29" spans="2:4" ht="12.75">
      <c r="B29" s="161">
        <v>63</v>
      </c>
      <c r="C29" s="153" t="s">
        <v>177</v>
      </c>
      <c r="D29" s="153" t="s">
        <v>178</v>
      </c>
    </row>
    <row r="30" spans="2:4" ht="12.75">
      <c r="B30" s="161">
        <v>64</v>
      </c>
      <c r="C30" s="153" t="s">
        <v>179</v>
      </c>
      <c r="D30" s="153" t="s">
        <v>180</v>
      </c>
    </row>
    <row r="31" spans="2:4" ht="12.75">
      <c r="B31" s="161">
        <v>65</v>
      </c>
      <c r="C31" s="153" t="s">
        <v>181</v>
      </c>
      <c r="D31" s="153" t="s">
        <v>180</v>
      </c>
    </row>
    <row r="32" spans="2:4" ht="12.75">
      <c r="B32" s="161">
        <v>66</v>
      </c>
      <c r="C32" s="153" t="s">
        <v>182</v>
      </c>
      <c r="D32" s="153" t="s">
        <v>180</v>
      </c>
    </row>
    <row r="33" spans="2:4" ht="12.75">
      <c r="B33" s="161">
        <v>67</v>
      </c>
      <c r="C33" s="153" t="s">
        <v>183</v>
      </c>
      <c r="D33" s="153" t="s">
        <v>180</v>
      </c>
    </row>
    <row r="34" spans="2:4" ht="15">
      <c r="B34" s="161">
        <v>68</v>
      </c>
      <c r="C34" s="137" t="s">
        <v>184</v>
      </c>
      <c r="D34" s="159" t="s">
        <v>180</v>
      </c>
    </row>
    <row r="35" spans="2:4" ht="12.75">
      <c r="B35" s="161">
        <v>70</v>
      </c>
      <c r="C35" s="159" t="s">
        <v>185</v>
      </c>
      <c r="D35" s="159" t="s">
        <v>180</v>
      </c>
    </row>
    <row r="36" spans="2:4" ht="15">
      <c r="B36" s="161">
        <v>71</v>
      </c>
      <c r="C36" s="137" t="s">
        <v>186</v>
      </c>
      <c r="D36" s="159" t="s">
        <v>187</v>
      </c>
    </row>
    <row r="37" spans="2:4" ht="12.75">
      <c r="B37" s="161">
        <v>73</v>
      </c>
      <c r="C37" s="159" t="s">
        <v>188</v>
      </c>
      <c r="D37" s="159" t="s">
        <v>187</v>
      </c>
    </row>
    <row r="38" spans="2:4" ht="15">
      <c r="B38" s="161">
        <v>76</v>
      </c>
      <c r="C38" s="137" t="s">
        <v>189</v>
      </c>
      <c r="D38" s="159" t="s">
        <v>187</v>
      </c>
    </row>
    <row r="39" spans="2:4" ht="12.75">
      <c r="B39" s="161">
        <v>77</v>
      </c>
      <c r="C39" s="159" t="s">
        <v>190</v>
      </c>
      <c r="D39" s="159" t="s">
        <v>187</v>
      </c>
    </row>
    <row r="40" spans="2:4" ht="12.75">
      <c r="B40" s="161">
        <v>78</v>
      </c>
      <c r="C40" s="159" t="s">
        <v>191</v>
      </c>
      <c r="D40" s="159" t="s">
        <v>187</v>
      </c>
    </row>
    <row r="41" spans="2:4" ht="12.75">
      <c r="B41" s="161">
        <v>79</v>
      </c>
      <c r="C41" s="159" t="s">
        <v>192</v>
      </c>
      <c r="D41" s="159" t="s">
        <v>187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zoomScale="75" zoomScaleNormal="75" zoomScalePageLayoutView="0" workbookViewId="0" topLeftCell="A1">
      <selection activeCell="A2" sqref="A2:S31"/>
    </sheetView>
  </sheetViews>
  <sheetFormatPr defaultColWidth="9.140625" defaultRowHeight="12.75"/>
  <cols>
    <col min="1" max="1" width="13.7109375" style="1" customWidth="1"/>
    <col min="2" max="2" width="32.57421875" style="1" bestFit="1" customWidth="1"/>
    <col min="3" max="3" width="24.140625" style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2.140625" style="4" customWidth="1"/>
    <col min="18" max="18" width="4.57421875" style="4" customWidth="1"/>
    <col min="19" max="19" width="31.7109375" style="5" bestFit="1" customWidth="1"/>
    <col min="20" max="20" width="2.8515625" style="132" customWidth="1"/>
  </cols>
  <sheetData>
    <row r="2" spans="1:20" s="104" customFormat="1" ht="18">
      <c r="A2" s="96" t="s">
        <v>33</v>
      </c>
      <c r="B2" s="96"/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2"/>
      <c r="S2" s="103"/>
      <c r="T2" s="131"/>
    </row>
    <row r="5" ht="13.5" thickBot="1"/>
    <row r="6" spans="1:20" s="2" customFormat="1" ht="12.75">
      <c r="A6" s="1"/>
      <c r="B6" s="1"/>
      <c r="C6" s="1"/>
      <c r="D6" s="27" t="s">
        <v>32</v>
      </c>
      <c r="E6" s="66"/>
      <c r="F6" s="28" t="s">
        <v>1</v>
      </c>
      <c r="G6" s="66"/>
      <c r="H6" s="28" t="s">
        <v>2</v>
      </c>
      <c r="I6" s="66"/>
      <c r="J6" s="28" t="s">
        <v>3</v>
      </c>
      <c r="K6" s="66"/>
      <c r="L6" s="29" t="s">
        <v>34</v>
      </c>
      <c r="M6" s="56"/>
      <c r="N6" s="68"/>
      <c r="O6" s="36"/>
      <c r="P6" s="35" t="s">
        <v>5</v>
      </c>
      <c r="Q6" s="51"/>
      <c r="R6" s="113"/>
      <c r="T6" s="133"/>
    </row>
    <row r="7" spans="1:20" s="2" customFormat="1" ht="13.5" thickBot="1">
      <c r="A7" s="1"/>
      <c r="B7" s="1"/>
      <c r="C7" s="1"/>
      <c r="D7" s="52" t="s">
        <v>6</v>
      </c>
      <c r="E7" s="67"/>
      <c r="F7" s="43" t="s">
        <v>7</v>
      </c>
      <c r="G7" s="67"/>
      <c r="H7" s="43"/>
      <c r="I7" s="67"/>
      <c r="J7" s="43" t="s">
        <v>7</v>
      </c>
      <c r="K7" s="67"/>
      <c r="L7" s="55" t="s">
        <v>10</v>
      </c>
      <c r="M7" s="57" t="s">
        <v>66</v>
      </c>
      <c r="N7" s="69"/>
      <c r="O7" s="46"/>
      <c r="P7" s="42" t="s">
        <v>9</v>
      </c>
      <c r="Q7" s="53"/>
      <c r="R7" s="113"/>
      <c r="T7" s="133"/>
    </row>
    <row r="8" spans="2:18" ht="12.75">
      <c r="B8" s="1" t="s">
        <v>119</v>
      </c>
      <c r="D8" s="23"/>
      <c r="E8" s="24"/>
      <c r="F8" s="25"/>
      <c r="G8" s="24"/>
      <c r="H8" s="25"/>
      <c r="I8" s="24"/>
      <c r="J8" s="25"/>
      <c r="K8" s="24"/>
      <c r="L8" s="38"/>
      <c r="M8" s="20"/>
      <c r="N8" s="70"/>
      <c r="O8" s="33"/>
      <c r="P8" s="34"/>
      <c r="Q8" s="58"/>
      <c r="R8" s="114"/>
    </row>
    <row r="9" spans="1:19" ht="15.75">
      <c r="A9" s="184">
        <v>415</v>
      </c>
      <c r="B9" s="190" t="s">
        <v>273</v>
      </c>
      <c r="C9" s="208" t="s">
        <v>274</v>
      </c>
      <c r="D9" s="21">
        <v>12.2</v>
      </c>
      <c r="E9" s="24">
        <f>IF(D9=0,0,TRUNC(7.399*((23.76-D9)^1.835)))</f>
        <v>660</v>
      </c>
      <c r="F9" s="3">
        <v>1.57</v>
      </c>
      <c r="G9" s="24">
        <f>IF(F9=0,0,TRUNC(0.8465*(((F9*100)-75)^1.42)))</f>
        <v>441</v>
      </c>
      <c r="H9" s="3">
        <v>8.25</v>
      </c>
      <c r="I9" s="24">
        <f>IF(H9=0,0,TRUNC(51.39*((H9-1.5)^1.05)))</f>
        <v>381</v>
      </c>
      <c r="J9" s="3">
        <v>5.53</v>
      </c>
      <c r="K9" s="24">
        <f>IF(J9=0,0,TRUNC(0.14354*(((J9*100)-220)^1.4)))</f>
        <v>487</v>
      </c>
      <c r="L9" s="8">
        <v>2</v>
      </c>
      <c r="M9" s="21">
        <v>15.3</v>
      </c>
      <c r="N9" s="24">
        <f>IF(L9+M9=0,0,TRUNC(0.232*((200-(L9*60+M9))^1.85)))</f>
        <v>519</v>
      </c>
      <c r="O9" s="26"/>
      <c r="P9" s="30">
        <f>SUM(E9,G9,I9,K9,N9)</f>
        <v>2488</v>
      </c>
      <c r="Q9" s="54"/>
      <c r="R9" s="116"/>
      <c r="S9" s="127" t="str">
        <f>B9</f>
        <v>Lewis Swaby</v>
      </c>
    </row>
    <row r="10" spans="1:19" ht="15.75">
      <c r="A10" s="184">
        <v>416</v>
      </c>
      <c r="B10" s="190" t="s">
        <v>275</v>
      </c>
      <c r="C10" s="208" t="s">
        <v>276</v>
      </c>
      <c r="D10" s="21">
        <v>13.2</v>
      </c>
      <c r="E10" s="7">
        <f>IF(D10=0,0,TRUNC(7.399*((23.76-D10)^1.835)))</f>
        <v>559</v>
      </c>
      <c r="F10" s="3">
        <v>1.45</v>
      </c>
      <c r="G10" s="24">
        <f>IF(F10=0,0,TRUNC(0.8465*(((F10*100)-75)^1.42)))</f>
        <v>352</v>
      </c>
      <c r="H10" s="3">
        <v>9.62</v>
      </c>
      <c r="I10" s="24">
        <f>IF(H10=0,0,TRUNC(51.39*((H10-1.5)^1.05)))</f>
        <v>463</v>
      </c>
      <c r="J10" s="3">
        <v>4.87</v>
      </c>
      <c r="K10" s="24">
        <f>IF(J10=0,0,TRUNC(0.14354*(((J10*100)-220)^1.4)))</f>
        <v>358</v>
      </c>
      <c r="L10" s="8">
        <v>2</v>
      </c>
      <c r="M10" s="21">
        <v>17.7</v>
      </c>
      <c r="N10" s="7">
        <f>IF(L10+M10=0,0,TRUNC(0.232*((200-(L10*60+M10))^1.85)))</f>
        <v>484</v>
      </c>
      <c r="O10" s="9"/>
      <c r="P10" s="10">
        <f>SUM(E10,G10,I10,K10,N10)</f>
        <v>2216</v>
      </c>
      <c r="Q10" s="50"/>
      <c r="R10" s="116"/>
      <c r="S10" s="127" t="str">
        <f>B10</f>
        <v>Eniola Afolabi</v>
      </c>
    </row>
    <row r="11" spans="1:19" ht="12.75">
      <c r="A11" s="192">
        <v>1</v>
      </c>
      <c r="B11" s="6" t="s">
        <v>307</v>
      </c>
      <c r="C11" s="206" t="s">
        <v>149</v>
      </c>
      <c r="D11" s="21">
        <v>13.1</v>
      </c>
      <c r="E11" s="7">
        <f>IF(D11=0,0,TRUNC(7.399*((23.76-D11)^1.835)))</f>
        <v>568</v>
      </c>
      <c r="F11" s="3">
        <v>1.57</v>
      </c>
      <c r="G11" s="24">
        <f>IF(F11=0,0,TRUNC(0.8465*(((F11*100)-75)^1.42)))</f>
        <v>441</v>
      </c>
      <c r="H11" s="3">
        <v>7.18</v>
      </c>
      <c r="I11" s="24">
        <f>IF(H11=0,0,TRUNC(51.39*((H11-1.5)^1.05)))</f>
        <v>318</v>
      </c>
      <c r="J11" s="3">
        <v>4.74</v>
      </c>
      <c r="K11" s="24">
        <f>IF(J11=0,0,TRUNC(0.14354*(((J11*100)-220)^1.4)))</f>
        <v>333</v>
      </c>
      <c r="L11" s="8">
        <v>2</v>
      </c>
      <c r="M11" s="21">
        <v>21.3</v>
      </c>
      <c r="N11" s="7">
        <f>IF(L11+M11=0,0,TRUNC(0.232*((200-(L11*60+M11))^1.85)))</f>
        <v>433</v>
      </c>
      <c r="O11" s="9"/>
      <c r="P11" s="10">
        <f>SUM(E11,G11,I11,K11,N11)</f>
        <v>2093</v>
      </c>
      <c r="Q11" s="50"/>
      <c r="R11" s="116"/>
      <c r="S11" s="127" t="str">
        <f>B11</f>
        <v>Bruno Ceccolini</v>
      </c>
    </row>
    <row r="12" spans="1:19" ht="12.75">
      <c r="A12" s="192">
        <v>11</v>
      </c>
      <c r="B12" s="6" t="s">
        <v>308</v>
      </c>
      <c r="C12" s="206" t="s">
        <v>149</v>
      </c>
      <c r="D12" s="21">
        <v>13.7</v>
      </c>
      <c r="E12" s="7">
        <f>IF(D12=0,0,TRUNC(7.399*((23.76-D12)^1.835)))</f>
        <v>511</v>
      </c>
      <c r="F12" s="3">
        <v>1.42</v>
      </c>
      <c r="G12" s="24">
        <f>IF(F12=0,0,TRUNC(0.8465*(((F12*100)-75)^1.42)))</f>
        <v>331</v>
      </c>
      <c r="H12" s="3">
        <v>10.17</v>
      </c>
      <c r="I12" s="24">
        <f>IF(H12=0,0,TRUNC(51.39*((H12-1.5)^1.05)))</f>
        <v>496</v>
      </c>
      <c r="J12" s="3">
        <v>4.58</v>
      </c>
      <c r="K12" s="24">
        <f>IF(J12=0,0,TRUNC(0.14354*(((J12*100)-220)^1.4)))</f>
        <v>304</v>
      </c>
      <c r="L12" s="8">
        <v>2</v>
      </c>
      <c r="M12" s="21">
        <v>20.4</v>
      </c>
      <c r="N12" s="7">
        <f>IF(L12+M12=0,0,TRUNC(0.232*((200-(L12*60+M12))^1.85)))</f>
        <v>446</v>
      </c>
      <c r="O12" s="9"/>
      <c r="P12" s="10">
        <f>SUM(E12,G12,I12,K12,N12)</f>
        <v>2088</v>
      </c>
      <c r="Q12" s="50"/>
      <c r="R12" s="116"/>
      <c r="S12" s="127" t="str">
        <f>B12</f>
        <v>Mackensie Laban</v>
      </c>
    </row>
    <row r="13" spans="1:19" ht="15.75">
      <c r="A13" s="184">
        <v>419</v>
      </c>
      <c r="B13" s="185" t="s">
        <v>299</v>
      </c>
      <c r="C13" s="185" t="s">
        <v>231</v>
      </c>
      <c r="D13" s="21">
        <v>12.8</v>
      </c>
      <c r="E13" s="7">
        <f>IF(D13=0,0,TRUNC(7.399*((23.76-D13)^1.835)))</f>
        <v>598</v>
      </c>
      <c r="F13" s="3">
        <v>1.45</v>
      </c>
      <c r="G13" s="24">
        <f>IF(F13=0,0,TRUNC(0.8465*(((F13*100)-75)^1.42)))</f>
        <v>352</v>
      </c>
      <c r="H13" s="3">
        <v>7.47</v>
      </c>
      <c r="I13" s="24">
        <f>IF(H13=0,0,TRUNC(51.39*((H13-1.5)^1.05)))</f>
        <v>335</v>
      </c>
      <c r="J13" s="3">
        <v>4.77</v>
      </c>
      <c r="K13" s="24">
        <f>IF(J13=0,0,TRUNC(0.14354*(((J13*100)-220)^1.4)))</f>
        <v>339</v>
      </c>
      <c r="L13" s="8">
        <v>2</v>
      </c>
      <c r="M13" s="21">
        <v>22</v>
      </c>
      <c r="N13" s="7">
        <f>IF(L13+M13=0,0,TRUNC(0.232*((200-(L13*60+M13))^1.85)))</f>
        <v>424</v>
      </c>
      <c r="O13" s="9"/>
      <c r="P13" s="10">
        <f>SUM(E13,G13,I13,K13,N13)</f>
        <v>2048</v>
      </c>
      <c r="Q13" s="50"/>
      <c r="R13" s="116"/>
      <c r="S13" s="127" t="str">
        <f>B13</f>
        <v>Ryan Nguyen</v>
      </c>
    </row>
    <row r="14" spans="1:19" ht="15.75">
      <c r="A14" s="184">
        <v>420</v>
      </c>
      <c r="B14" s="191" t="s">
        <v>300</v>
      </c>
      <c r="C14" s="204" t="s">
        <v>231</v>
      </c>
      <c r="D14" s="21">
        <v>12.5</v>
      </c>
      <c r="E14" s="7">
        <f>IF(D14=0,0,TRUNC(7.399*((23.76-D14)^1.835)))</f>
        <v>629</v>
      </c>
      <c r="F14" s="3">
        <v>1.42</v>
      </c>
      <c r="G14" s="24">
        <f>IF(F14=0,0,TRUNC(0.8465*(((F14*100)-75)^1.42)))</f>
        <v>331</v>
      </c>
      <c r="H14" s="3">
        <v>7.56</v>
      </c>
      <c r="I14" s="24">
        <f>IF(H14=0,0,TRUNC(51.39*((H14-1.5)^1.05)))</f>
        <v>340</v>
      </c>
      <c r="J14" s="3">
        <v>4.61</v>
      </c>
      <c r="K14" s="24">
        <f>IF(J14=0,0,TRUNC(0.14354*(((J14*100)-220)^1.4)))</f>
        <v>310</v>
      </c>
      <c r="L14" s="8">
        <v>2</v>
      </c>
      <c r="M14" s="21">
        <v>35.6</v>
      </c>
      <c r="N14" s="7">
        <f>IF(L14+M14=0,0,TRUNC(0.232*((200-(L14*60+M14))^1.85)))</f>
        <v>258</v>
      </c>
      <c r="O14" s="9"/>
      <c r="P14" s="10">
        <f>SUM(E14,G14,I14,K14,N14)</f>
        <v>1868</v>
      </c>
      <c r="Q14" s="50"/>
      <c r="R14" s="116"/>
      <c r="S14" s="127" t="str">
        <f>B14</f>
        <v>Emile Vlahos</v>
      </c>
    </row>
    <row r="15" spans="1:19" ht="15.75">
      <c r="A15" s="184">
        <v>414</v>
      </c>
      <c r="B15" s="190" t="s">
        <v>272</v>
      </c>
      <c r="C15" s="208" t="s">
        <v>258</v>
      </c>
      <c r="D15" s="21">
        <v>14.7</v>
      </c>
      <c r="E15" s="7">
        <f>IF(D15=0,0,TRUNC(7.399*((23.76-D15)^1.835)))</f>
        <v>422</v>
      </c>
      <c r="F15" s="3">
        <v>1.48</v>
      </c>
      <c r="G15" s="24">
        <f>IF(F15=0,0,TRUNC(0.8465*(((F15*100)-75)^1.42)))</f>
        <v>374</v>
      </c>
      <c r="H15" s="3">
        <v>7.44</v>
      </c>
      <c r="I15" s="24">
        <f>IF(H15=0,0,TRUNC(51.39*((H15-1.5)^1.05)))</f>
        <v>333</v>
      </c>
      <c r="J15" s="3">
        <v>4.12</v>
      </c>
      <c r="K15" s="24">
        <f>IF(J15=0,0,TRUNC(0.14354*(((J15*100)-220)^1.4)))</f>
        <v>225</v>
      </c>
      <c r="L15" s="8">
        <v>2</v>
      </c>
      <c r="M15" s="21">
        <v>21.6</v>
      </c>
      <c r="N15" s="7">
        <f>IF(L15+M15=0,0,TRUNC(0.232*((200-(L15*60+M15))^1.85)))</f>
        <v>429</v>
      </c>
      <c r="O15" s="9"/>
      <c r="P15" s="10">
        <f>SUM(E15,G15,I15,K15,N15)</f>
        <v>1783</v>
      </c>
      <c r="Q15" s="50"/>
      <c r="R15" s="116"/>
      <c r="S15" s="127" t="str">
        <f>B15</f>
        <v>Joshua O'Brien</v>
      </c>
    </row>
    <row r="16" spans="1:19" ht="15.75">
      <c r="A16" s="184">
        <v>417</v>
      </c>
      <c r="B16" s="203" t="s">
        <v>277</v>
      </c>
      <c r="C16" s="203" t="s">
        <v>276</v>
      </c>
      <c r="D16" s="21">
        <v>14</v>
      </c>
      <c r="E16" s="7">
        <f>IF(D16=0,0,TRUNC(7.399*((23.76-D16)^1.835)))</f>
        <v>483</v>
      </c>
      <c r="F16" s="3">
        <v>1.42</v>
      </c>
      <c r="G16" s="24">
        <f>IF(F16=0,0,TRUNC(0.8465*(((F16*100)-75)^1.42)))</f>
        <v>331</v>
      </c>
      <c r="H16" s="3">
        <v>6.82</v>
      </c>
      <c r="I16" s="24">
        <f>IF(H16=0,0,TRUNC(51.39*((H16-1.5)^1.05)))</f>
        <v>297</v>
      </c>
      <c r="J16" s="3">
        <v>4.05</v>
      </c>
      <c r="K16" s="24">
        <f>IF(J16=0,0,TRUNC(0.14354*(((J16*100)-220)^1.4)))</f>
        <v>214</v>
      </c>
      <c r="L16" s="8">
        <v>2</v>
      </c>
      <c r="M16" s="21">
        <v>20.7</v>
      </c>
      <c r="N16" s="7">
        <f>IF(L16+M16=0,0,TRUNC(0.232*((200-(L16*60+M16))^1.85)))</f>
        <v>442</v>
      </c>
      <c r="O16" s="9"/>
      <c r="P16" s="10">
        <f>SUM(E16,G16,I16,K16,N16)</f>
        <v>1767</v>
      </c>
      <c r="Q16" s="50"/>
      <c r="R16" s="116"/>
      <c r="S16" s="127" t="str">
        <f>B16</f>
        <v>James Gregory</v>
      </c>
    </row>
    <row r="17" spans="1:19" ht="15.75">
      <c r="A17" s="184">
        <v>404</v>
      </c>
      <c r="B17" s="187" t="s">
        <v>226</v>
      </c>
      <c r="C17" s="205" t="s">
        <v>227</v>
      </c>
      <c r="D17" s="21">
        <v>14.6</v>
      </c>
      <c r="E17" s="7">
        <f>IF(D17=0,0,TRUNC(7.399*((23.76-D17)^1.835)))</f>
        <v>430</v>
      </c>
      <c r="F17" s="3">
        <v>1.36</v>
      </c>
      <c r="G17" s="24">
        <f>IF(F17=0,0,TRUNC(0.8465*(((F17*100)-75)^1.42)))</f>
        <v>290</v>
      </c>
      <c r="H17" s="3">
        <v>8.19</v>
      </c>
      <c r="I17" s="24">
        <f>IF(H17=0,0,TRUNC(51.39*((H17-1.5)^1.05)))</f>
        <v>378</v>
      </c>
      <c r="J17" s="3">
        <v>4.59</v>
      </c>
      <c r="K17" s="24">
        <f>IF(J17=0,0,TRUNC(0.14354*(((J17*100)-220)^1.4)))</f>
        <v>306</v>
      </c>
      <c r="L17" s="8">
        <v>2</v>
      </c>
      <c r="M17" s="21">
        <v>32.1</v>
      </c>
      <c r="N17" s="7">
        <f>IF(L17+M17=0,0,TRUNC(0.232*((200-(L17*60+M17))^1.85)))</f>
        <v>297</v>
      </c>
      <c r="O17" s="9"/>
      <c r="P17" s="10">
        <f>SUM(E17,G17,I17,K17,N17)</f>
        <v>1701</v>
      </c>
      <c r="Q17" s="50"/>
      <c r="R17" s="116"/>
      <c r="S17" s="127" t="str">
        <f>B17</f>
        <v>Dmitry Veschikov</v>
      </c>
    </row>
    <row r="18" spans="1:19" ht="15.75">
      <c r="A18" s="184">
        <v>407</v>
      </c>
      <c r="B18" s="188" t="s">
        <v>234</v>
      </c>
      <c r="C18" s="202" t="s">
        <v>231</v>
      </c>
      <c r="D18" s="21">
        <v>14.9</v>
      </c>
      <c r="E18" s="7">
        <f>IF(D18=0,0,TRUNC(7.399*((23.76-D18)^1.835)))</f>
        <v>405</v>
      </c>
      <c r="F18" s="3">
        <v>1.36</v>
      </c>
      <c r="G18" s="24">
        <f>IF(F18=0,0,TRUNC(0.8465*(((F18*100)-75)^1.42)))</f>
        <v>290</v>
      </c>
      <c r="H18" s="3">
        <v>8.44</v>
      </c>
      <c r="I18" s="24">
        <f>IF(H18=0,0,TRUNC(51.39*((H18-1.5)^1.05)))</f>
        <v>392</v>
      </c>
      <c r="J18" s="3">
        <v>3.84</v>
      </c>
      <c r="K18" s="24">
        <f>IF(J18=0,0,TRUNC(0.14354*(((J18*100)-220)^1.4)))</f>
        <v>181</v>
      </c>
      <c r="L18" s="8">
        <v>2</v>
      </c>
      <c r="M18" s="21">
        <v>22.1</v>
      </c>
      <c r="N18" s="7">
        <f>IF(L18+M18=0,0,TRUNC(0.232*((200-(L18*60+M18))^1.85)))</f>
        <v>423</v>
      </c>
      <c r="O18" s="9"/>
      <c r="P18" s="10">
        <f>SUM(E18,G18,I18,K18,N18)</f>
        <v>1691</v>
      </c>
      <c r="Q18" s="50"/>
      <c r="R18" s="116"/>
      <c r="S18" s="127" t="str">
        <f>B18</f>
        <v>Zack Morris- Jones</v>
      </c>
    </row>
    <row r="19" spans="1:19" ht="12.75" customHeight="1">
      <c r="A19" s="192">
        <v>499</v>
      </c>
      <c r="B19" s="6" t="s">
        <v>306</v>
      </c>
      <c r="C19" s="196" t="s">
        <v>149</v>
      </c>
      <c r="D19" s="21">
        <v>13.6</v>
      </c>
      <c r="E19" s="7">
        <f>IF(D19=0,0,TRUNC(7.399*((23.76-D19)^1.835)))</f>
        <v>520</v>
      </c>
      <c r="F19" s="3">
        <v>0</v>
      </c>
      <c r="G19" s="24">
        <f>IF(F19=0,0,TRUNC(0.8465*(((F19*100)-75)^1.42)))</f>
        <v>0</v>
      </c>
      <c r="H19" s="3">
        <v>10.76</v>
      </c>
      <c r="I19" s="24">
        <f>IF(H19=0,0,TRUNC(51.39*((H19-1.5)^1.05)))</f>
        <v>531</v>
      </c>
      <c r="J19" s="3">
        <v>4.35</v>
      </c>
      <c r="K19" s="24">
        <f>IF(J19=0,0,TRUNC(0.14354*(((J19*100)-220)^1.4)))</f>
        <v>264</v>
      </c>
      <c r="L19" s="8">
        <v>2</v>
      </c>
      <c r="M19" s="21">
        <v>25.7</v>
      </c>
      <c r="N19" s="7">
        <f>IF(L19+M19=0,0,TRUNC(0.232*((200-(L19*60+M19))^1.85)))</f>
        <v>375</v>
      </c>
      <c r="O19" s="9"/>
      <c r="P19" s="10">
        <f>SUM(E19,G19,I19,K19,N19)</f>
        <v>1690</v>
      </c>
      <c r="Q19" s="50"/>
      <c r="R19" s="116"/>
      <c r="S19" s="127" t="str">
        <f>B19</f>
        <v>Edward Brilliant</v>
      </c>
    </row>
    <row r="20" spans="1:19" ht="13.5" customHeight="1">
      <c r="A20" s="184">
        <v>409</v>
      </c>
      <c r="B20" s="186" t="s">
        <v>243</v>
      </c>
      <c r="C20" s="209" t="s">
        <v>242</v>
      </c>
      <c r="D20" s="21">
        <v>14.7</v>
      </c>
      <c r="E20" s="7">
        <f>IF(D20=0,0,TRUNC(7.399*((23.76-D20)^1.835)))</f>
        <v>422</v>
      </c>
      <c r="F20" s="3">
        <v>1.3</v>
      </c>
      <c r="G20" s="24">
        <f>IF(F20=0,0,TRUNC(0.8465*(((F20*100)-75)^1.42)))</f>
        <v>250</v>
      </c>
      <c r="H20" s="3">
        <v>6.84</v>
      </c>
      <c r="I20" s="24">
        <f>IF(H20=0,0,TRUNC(51.39*((H20-1.5)^1.05)))</f>
        <v>298</v>
      </c>
      <c r="J20" s="3">
        <v>4.67</v>
      </c>
      <c r="K20" s="24">
        <f>IF(J20=0,0,TRUNC(0.14354*(((J20*100)-220)^1.4)))</f>
        <v>321</v>
      </c>
      <c r="L20" s="8">
        <v>2</v>
      </c>
      <c r="M20" s="21">
        <v>26</v>
      </c>
      <c r="N20" s="7">
        <f>IF(L20+M20=0,0,TRUNC(0.232*((200-(L20*60+M20))^1.85)))</f>
        <v>371</v>
      </c>
      <c r="O20" s="9"/>
      <c r="P20" s="10">
        <f>SUM(E20,G20,I20,K20,N20)</f>
        <v>1662</v>
      </c>
      <c r="Q20" s="50"/>
      <c r="R20" s="116"/>
      <c r="S20" s="127" t="str">
        <f>B20</f>
        <v>Levin Laidler</v>
      </c>
    </row>
    <row r="21" spans="1:19" ht="12.75" customHeight="1">
      <c r="A21" s="184">
        <v>403</v>
      </c>
      <c r="B21" s="186" t="s">
        <v>214</v>
      </c>
      <c r="C21" s="202" t="s">
        <v>154</v>
      </c>
      <c r="D21" s="21">
        <v>14</v>
      </c>
      <c r="E21" s="7">
        <f>IF(D21=0,0,TRUNC(7.399*((23.76-D21)^1.835)))</f>
        <v>483</v>
      </c>
      <c r="F21" s="3">
        <v>1.48</v>
      </c>
      <c r="G21" s="24">
        <f>IF(F21=0,0,TRUNC(0.8465*(((F21*100)-75)^1.42)))</f>
        <v>374</v>
      </c>
      <c r="H21" s="3">
        <v>5.6</v>
      </c>
      <c r="I21" s="24">
        <f>IF(H21=0,0,TRUNC(51.39*((H21-1.5)^1.05)))</f>
        <v>226</v>
      </c>
      <c r="J21" s="3">
        <v>4.45</v>
      </c>
      <c r="K21" s="24">
        <f>IF(J21=0,0,TRUNC(0.14354*(((J21*100)-220)^1.4)))</f>
        <v>281</v>
      </c>
      <c r="L21" s="8">
        <v>2</v>
      </c>
      <c r="M21" s="21">
        <v>32.6</v>
      </c>
      <c r="N21" s="7">
        <f>IF(L21+M21=0,0,TRUNC(0.232*((200-(L21*60+M21))^1.85)))</f>
        <v>292</v>
      </c>
      <c r="O21" s="9"/>
      <c r="P21" s="10">
        <f>SUM(E21,G21,I21,K21,N21)</f>
        <v>1656</v>
      </c>
      <c r="Q21" s="50"/>
      <c r="R21" s="116"/>
      <c r="S21" s="127" t="str">
        <f>B21</f>
        <v>Sean Ocerg Engena</v>
      </c>
    </row>
    <row r="22" spans="1:19" ht="13.5" customHeight="1">
      <c r="A22" s="184">
        <v>406</v>
      </c>
      <c r="B22" s="188" t="s">
        <v>233</v>
      </c>
      <c r="C22" s="186" t="s">
        <v>231</v>
      </c>
      <c r="D22" s="21">
        <v>13.8</v>
      </c>
      <c r="E22" s="7">
        <f>IF(D22=0,0,TRUNC(7.399*((23.76-D22)^1.835)))</f>
        <v>502</v>
      </c>
      <c r="F22" s="3">
        <v>1.36</v>
      </c>
      <c r="G22" s="24">
        <f>IF(F22=0,0,TRUNC(0.8465*(((F22*100)-75)^1.42)))</f>
        <v>290</v>
      </c>
      <c r="H22" s="3">
        <v>7.19</v>
      </c>
      <c r="I22" s="24">
        <f>IF(H22=0,0,TRUNC(51.39*((H22-1.5)^1.05)))</f>
        <v>318</v>
      </c>
      <c r="J22" s="3">
        <v>4.23</v>
      </c>
      <c r="K22" s="24">
        <f>IF(J22=0,0,TRUNC(0.14354*(((J22*100)-220)^1.4)))</f>
        <v>244</v>
      </c>
      <c r="L22" s="8">
        <v>2</v>
      </c>
      <c r="M22" s="21">
        <v>37.7</v>
      </c>
      <c r="N22" s="7">
        <f>IF(L22+M22=0,0,TRUNC(0.232*((200-(L22*60+M22))^1.85)))</f>
        <v>236</v>
      </c>
      <c r="O22" s="9"/>
      <c r="P22" s="10">
        <f>SUM(E22,G22,I22,K22,N22)</f>
        <v>1590</v>
      </c>
      <c r="Q22" s="50"/>
      <c r="R22" s="116"/>
      <c r="S22" s="127" t="str">
        <f>B22</f>
        <v>Jonathan Wanyanga</v>
      </c>
    </row>
    <row r="23" spans="1:19" ht="12.75" customHeight="1">
      <c r="A23" s="192">
        <v>109</v>
      </c>
      <c r="B23" s="6" t="s">
        <v>309</v>
      </c>
      <c r="C23" s="6" t="s">
        <v>149</v>
      </c>
      <c r="D23" s="21">
        <v>13.9</v>
      </c>
      <c r="E23" s="7">
        <f>IF(D23=0,0,TRUNC(7.399*((23.76-D23)^1.835)))</f>
        <v>493</v>
      </c>
      <c r="F23" s="3">
        <v>1.36</v>
      </c>
      <c r="G23" s="24">
        <f>IF(F23=0,0,TRUNC(0.8465*(((F23*100)-75)^1.42)))</f>
        <v>290</v>
      </c>
      <c r="H23" s="3">
        <v>8.71</v>
      </c>
      <c r="I23" s="24">
        <f>IF(H23=0,0,TRUNC(51.39*((H23-1.5)^1.05)))</f>
        <v>408</v>
      </c>
      <c r="J23" s="3">
        <v>4.88</v>
      </c>
      <c r="K23" s="24">
        <f>IF(J23=0,0,TRUNC(0.14354*(((J23*100)-220)^1.4)))</f>
        <v>360</v>
      </c>
      <c r="L23" s="8">
        <v>0</v>
      </c>
      <c r="M23" s="21">
        <v>0</v>
      </c>
      <c r="N23" s="7">
        <f>IF(L23+M23=0,0,TRUNC(0.232*((200-(L23*60+M23))^1.85)))</f>
        <v>0</v>
      </c>
      <c r="O23" s="9"/>
      <c r="P23" s="10">
        <f>SUM(E23,G23,I23,K23,N23)</f>
        <v>1551</v>
      </c>
      <c r="Q23" s="50"/>
      <c r="R23" s="116"/>
      <c r="S23" s="127" t="str">
        <f>B23</f>
        <v>William Broadley</v>
      </c>
    </row>
    <row r="24" spans="1:19" ht="12.75" customHeight="1">
      <c r="A24" s="184">
        <v>402</v>
      </c>
      <c r="B24" s="185" t="s">
        <v>209</v>
      </c>
      <c r="C24" s="185" t="s">
        <v>206</v>
      </c>
      <c r="D24" s="21">
        <v>14.2</v>
      </c>
      <c r="E24" s="7">
        <f>IF(D24=0,0,TRUNC(7.399*((23.76-D24)^1.835)))</f>
        <v>465</v>
      </c>
      <c r="F24" s="3">
        <v>1.36</v>
      </c>
      <c r="G24" s="24">
        <f>IF(F24=0,0,TRUNC(0.8465*(((F24*100)-75)^1.42)))</f>
        <v>290</v>
      </c>
      <c r="H24" s="3">
        <v>6.96</v>
      </c>
      <c r="I24" s="24">
        <f>IF(H24=0,0,TRUNC(51.39*((H24-1.5)^1.05)))</f>
        <v>305</v>
      </c>
      <c r="J24" s="3">
        <v>3.75</v>
      </c>
      <c r="K24" s="24">
        <f>IF(J24=0,0,TRUNC(0.14354*(((J24*100)-220)^1.4)))</f>
        <v>167</v>
      </c>
      <c r="L24" s="8">
        <v>2</v>
      </c>
      <c r="M24" s="21">
        <v>30.9</v>
      </c>
      <c r="N24" s="7">
        <f>IF(L24+M24=0,0,TRUNC(0.232*((200-(L24*60+M24))^1.85)))</f>
        <v>311</v>
      </c>
      <c r="O24" s="9"/>
      <c r="P24" s="10">
        <f>SUM(E24,G24,I24,K24,N24)</f>
        <v>1538</v>
      </c>
      <c r="Q24" s="50"/>
      <c r="R24" s="116"/>
      <c r="S24" s="127" t="str">
        <f>B24</f>
        <v>Gianni Mbenze</v>
      </c>
    </row>
    <row r="25" spans="1:19" ht="13.5" customHeight="1">
      <c r="A25" s="184">
        <v>418</v>
      </c>
      <c r="B25" s="190" t="s">
        <v>278</v>
      </c>
      <c r="C25" s="190" t="s">
        <v>276</v>
      </c>
      <c r="D25" s="21">
        <v>14</v>
      </c>
      <c r="E25" s="7">
        <f>IF(D25=0,0,TRUNC(7.399*((23.76-D25)^1.835)))</f>
        <v>483</v>
      </c>
      <c r="F25" s="3">
        <v>1.39</v>
      </c>
      <c r="G25" s="24">
        <f>IF(F25=0,0,TRUNC(0.8465*(((F25*100)-75)^1.42)))</f>
        <v>310</v>
      </c>
      <c r="H25" s="3">
        <v>5.06</v>
      </c>
      <c r="I25" s="24">
        <f>IF(H25=0,0,TRUNC(51.39*((H25-1.5)^1.05)))</f>
        <v>194</v>
      </c>
      <c r="J25" s="3">
        <v>4.59</v>
      </c>
      <c r="K25" s="24">
        <f>IF(J25=0,0,TRUNC(0.14354*(((J25*100)-220)^1.4)))</f>
        <v>306</v>
      </c>
      <c r="L25" s="8">
        <v>2</v>
      </c>
      <c r="M25" s="21">
        <v>39.4</v>
      </c>
      <c r="N25" s="7">
        <f>IF(L25+M25=0,0,TRUNC(0.232*((200-(L25*60+M25))^1.85)))</f>
        <v>219</v>
      </c>
      <c r="O25" s="9"/>
      <c r="P25" s="10">
        <f>SUM(E25,G25,I25,K25,N25)</f>
        <v>1512</v>
      </c>
      <c r="Q25" s="50"/>
      <c r="R25" s="116"/>
      <c r="S25" s="127" t="str">
        <f>B25</f>
        <v>Charlie Costello</v>
      </c>
    </row>
    <row r="26" spans="1:19" ht="12.75" customHeight="1">
      <c r="A26" s="184">
        <v>413</v>
      </c>
      <c r="B26" s="186" t="s">
        <v>247</v>
      </c>
      <c r="C26" s="191" t="s">
        <v>242</v>
      </c>
      <c r="D26" s="21">
        <v>15.9</v>
      </c>
      <c r="E26" s="7">
        <f>IF(D26=0,0,TRUNC(7.399*((23.76-D26)^1.835)))</f>
        <v>325</v>
      </c>
      <c r="F26" s="3">
        <v>1.39</v>
      </c>
      <c r="G26" s="24">
        <f>IF(F26=0,0,TRUNC(0.8465*(((F26*100)-75)^1.42)))</f>
        <v>310</v>
      </c>
      <c r="H26" s="3">
        <v>7.26</v>
      </c>
      <c r="I26" s="24">
        <f>IF(H26=0,0,TRUNC(51.39*((H26-1.5)^1.05)))</f>
        <v>323</v>
      </c>
      <c r="J26" s="3">
        <v>4.66</v>
      </c>
      <c r="K26" s="24">
        <f>IF(J26=0,0,TRUNC(0.14354*(((J26*100)-220)^1.4)))</f>
        <v>319</v>
      </c>
      <c r="L26" s="8">
        <v>2</v>
      </c>
      <c r="M26" s="21">
        <v>43.4</v>
      </c>
      <c r="N26" s="7">
        <f>IF(L26+M26=0,0,TRUNC(0.232*((200-(L26*60+M26))^1.85)))</f>
        <v>181</v>
      </c>
      <c r="O26" s="9"/>
      <c r="P26" s="10">
        <f>SUM(E26,G26,I26,K26,N26)</f>
        <v>1458</v>
      </c>
      <c r="Q26" s="50"/>
      <c r="R26" s="116"/>
      <c r="S26" s="127" t="str">
        <f>B26</f>
        <v>Artie Lewin</v>
      </c>
    </row>
    <row r="27" spans="1:19" ht="13.5" customHeight="1">
      <c r="A27" s="184">
        <v>408</v>
      </c>
      <c r="B27" s="191" t="s">
        <v>241</v>
      </c>
      <c r="C27" s="191" t="s">
        <v>242</v>
      </c>
      <c r="D27" s="21">
        <v>16.2</v>
      </c>
      <c r="E27" s="7">
        <f>IF(D27=0,0,TRUNC(7.399*((23.76-D27)^1.835)))</f>
        <v>302</v>
      </c>
      <c r="F27" s="3">
        <v>1.3</v>
      </c>
      <c r="G27" s="24">
        <f>IF(F27=0,0,TRUNC(0.8465*(((F27*100)-75)^1.42)))</f>
        <v>250</v>
      </c>
      <c r="H27" s="3">
        <v>7.99</v>
      </c>
      <c r="I27" s="24">
        <f>IF(H27=0,0,TRUNC(51.39*((H27-1.5)^1.05)))</f>
        <v>366</v>
      </c>
      <c r="J27" s="3">
        <v>4.28</v>
      </c>
      <c r="K27" s="24">
        <f>IF(J27=0,0,TRUNC(0.14354*(((J27*100)-220)^1.4)))</f>
        <v>252</v>
      </c>
      <c r="L27" s="8">
        <v>2</v>
      </c>
      <c r="M27" s="21">
        <v>46.8</v>
      </c>
      <c r="N27" s="7">
        <f>IF(L27+M27=0,0,TRUNC(0.232*((200-(L27*60+M27))^1.85)))</f>
        <v>151</v>
      </c>
      <c r="O27" s="9"/>
      <c r="P27" s="10">
        <f>SUM(E27,G27,I27,K27,N27)</f>
        <v>1321</v>
      </c>
      <c r="Q27" s="50"/>
      <c r="R27" s="116"/>
      <c r="S27" s="127" t="str">
        <f>B27</f>
        <v>Jago Burnett</v>
      </c>
    </row>
    <row r="28" spans="1:19" ht="12.75" customHeight="1">
      <c r="A28" s="184">
        <v>401</v>
      </c>
      <c r="B28" s="185" t="s">
        <v>208</v>
      </c>
      <c r="C28" s="185" t="s">
        <v>206</v>
      </c>
      <c r="D28" s="21">
        <v>15.2</v>
      </c>
      <c r="E28" s="7">
        <f>IF(D28=0,0,TRUNC(7.399*((23.76-D28)^1.835)))</f>
        <v>380</v>
      </c>
      <c r="F28" s="3">
        <v>1.3</v>
      </c>
      <c r="G28" s="24">
        <f>IF(F28=0,0,TRUNC(0.8465*(((F28*100)-75)^1.42)))</f>
        <v>250</v>
      </c>
      <c r="H28" s="3">
        <v>8.13</v>
      </c>
      <c r="I28" s="24">
        <f>IF(H28=0,0,TRUNC(51.39*((H28-1.5)^1.05)))</f>
        <v>374</v>
      </c>
      <c r="J28" s="3">
        <v>3.57</v>
      </c>
      <c r="K28" s="24">
        <f>IF(J28=0,0,TRUNC(0.14354*(((J28*100)-220)^1.4)))</f>
        <v>140</v>
      </c>
      <c r="L28" s="8">
        <v>2</v>
      </c>
      <c r="M28" s="21">
        <v>47.1</v>
      </c>
      <c r="N28" s="7">
        <f>IF(L28+M28=0,0,TRUNC(0.232*((200-(L28*60+M28))^1.85)))</f>
        <v>148</v>
      </c>
      <c r="O28" s="9"/>
      <c r="P28" s="10">
        <f>SUM(E28,G28,I28,K28,N28)</f>
        <v>1292</v>
      </c>
      <c r="Q28" s="50"/>
      <c r="R28" s="116"/>
      <c r="S28" s="127" t="str">
        <f>B28</f>
        <v>Jevon Oteng</v>
      </c>
    </row>
    <row r="29" spans="1:19" ht="13.5" customHeight="1" thickBot="1">
      <c r="A29" s="191">
        <v>412</v>
      </c>
      <c r="B29" s="202" t="s">
        <v>246</v>
      </c>
      <c r="C29" s="209" t="s">
        <v>242</v>
      </c>
      <c r="D29" s="21">
        <v>19.4</v>
      </c>
      <c r="E29" s="7">
        <f>IF(D29=0,0,TRUNC(7.399*((23.76-D29)^1.835)))</f>
        <v>110</v>
      </c>
      <c r="F29" s="3">
        <v>1.33</v>
      </c>
      <c r="G29" s="24">
        <f>IF(F29=0,0,TRUNC(0.8465*(((F29*100)-75)^1.42)))</f>
        <v>270</v>
      </c>
      <c r="H29" s="3">
        <v>8.76</v>
      </c>
      <c r="I29" s="24">
        <f>IF(H29=0,0,TRUNC(51.39*((H29-1.5)^1.05)))</f>
        <v>411</v>
      </c>
      <c r="J29" s="3">
        <v>3.64</v>
      </c>
      <c r="K29" s="24">
        <f>IF(J29=0,0,TRUNC(0.14354*(((J29*100)-220)^1.4)))</f>
        <v>150</v>
      </c>
      <c r="L29" s="8">
        <v>2</v>
      </c>
      <c r="M29" s="21">
        <v>31.9</v>
      </c>
      <c r="N29" s="7">
        <f>IF(L29+M29=0,0,TRUNC(0.232*((200-(L29*60+M29))^1.85)))</f>
        <v>300</v>
      </c>
      <c r="O29" s="13"/>
      <c r="P29" s="10">
        <f>SUM(E29,G29,I29,K29,N29)</f>
        <v>1241</v>
      </c>
      <c r="Q29" s="50"/>
      <c r="R29" s="116"/>
      <c r="S29" s="127" t="str">
        <f>B29</f>
        <v>Albie Oliver</v>
      </c>
    </row>
    <row r="30" spans="1:19" ht="13.5" customHeight="1" thickBot="1">
      <c r="A30" s="191">
        <v>405</v>
      </c>
      <c r="B30" s="202" t="s">
        <v>232</v>
      </c>
      <c r="C30" s="202" t="s">
        <v>231</v>
      </c>
      <c r="D30" s="21">
        <v>16.6</v>
      </c>
      <c r="E30" s="7">
        <f>IF(D30=0,0,TRUNC(7.399*((23.76-D30)^1.835)))</f>
        <v>274</v>
      </c>
      <c r="F30" s="3">
        <v>1.21</v>
      </c>
      <c r="G30" s="24">
        <f>IF(F30=0,0,TRUNC(0.8465*(((F30*100)-75)^1.42)))</f>
        <v>194</v>
      </c>
      <c r="H30" s="3">
        <v>7.66</v>
      </c>
      <c r="I30" s="24">
        <f>IF(H30=0,0,TRUNC(51.39*((H30-1.5)^1.05)))</f>
        <v>346</v>
      </c>
      <c r="J30" s="3">
        <v>3.89</v>
      </c>
      <c r="K30" s="24">
        <f>IF(J30=0,0,TRUNC(0.14354*(((J30*100)-220)^1.4)))</f>
        <v>188</v>
      </c>
      <c r="L30" s="8">
        <v>2</v>
      </c>
      <c r="M30" s="21">
        <v>38.8</v>
      </c>
      <c r="N30" s="7">
        <f>IF(L30+M30=0,0,TRUNC(0.232*((200-(L30*60+M30))^1.85)))</f>
        <v>225</v>
      </c>
      <c r="O30" s="13"/>
      <c r="P30" s="10">
        <f>SUM(E30,G30,I30,K30,N30)</f>
        <v>1227</v>
      </c>
      <c r="Q30" s="50"/>
      <c r="R30" s="116"/>
      <c r="S30" s="127" t="str">
        <f>B30</f>
        <v>Charles bowen-Rayner</v>
      </c>
    </row>
    <row r="31" spans="1:19" ht="13.5" customHeight="1" thickBot="1">
      <c r="A31" s="191">
        <v>411</v>
      </c>
      <c r="B31" s="202" t="s">
        <v>245</v>
      </c>
      <c r="C31" s="209" t="s">
        <v>242</v>
      </c>
      <c r="D31" s="21">
        <v>20.4</v>
      </c>
      <c r="E31" s="7">
        <f>IF(D31=0,0,TRUNC(7.399*((23.76-D31)^1.835)))</f>
        <v>68</v>
      </c>
      <c r="F31" s="3">
        <v>0</v>
      </c>
      <c r="G31" s="24">
        <f>IF(F31=0,0,TRUNC(0.8465*(((F31*100)-75)^1.42)))</f>
        <v>0</v>
      </c>
      <c r="H31" s="3">
        <v>6.55</v>
      </c>
      <c r="I31" s="24">
        <f>IF(H31=0,0,TRUNC(51.39*((H31-1.5)^1.05)))</f>
        <v>281</v>
      </c>
      <c r="J31" s="3">
        <v>2.81</v>
      </c>
      <c r="K31" s="24">
        <f>IF(J31=0,0,TRUNC(0.14354*(((J31*100)-220)^1.4)))</f>
        <v>45</v>
      </c>
      <c r="L31" s="8">
        <v>3</v>
      </c>
      <c r="M31" s="21">
        <v>5.7</v>
      </c>
      <c r="N31" s="7">
        <f>IF(L31+M31=0,0,TRUNC(0.232*((200-(L31*60+M31))^1.85)))</f>
        <v>31</v>
      </c>
      <c r="O31" s="13"/>
      <c r="P31" s="10">
        <f>SUM(E31,G31,I31,K31,N31)</f>
        <v>425</v>
      </c>
      <c r="Q31" s="50"/>
      <c r="R31" s="116"/>
      <c r="S31" s="127" t="str">
        <f>B31</f>
        <v>Reece Thompson</v>
      </c>
    </row>
    <row r="32" spans="1:19" ht="13.5" customHeight="1" thickBot="1">
      <c r="A32" s="191">
        <v>410</v>
      </c>
      <c r="B32" s="202" t="s">
        <v>244</v>
      </c>
      <c r="C32" s="189" t="s">
        <v>242</v>
      </c>
      <c r="D32" s="21">
        <v>0</v>
      </c>
      <c r="E32" s="7">
        <f>IF(D32=0,0,TRUNC(7.399*((23.76-D32)^1.835)))</f>
        <v>0</v>
      </c>
      <c r="F32" s="3">
        <v>0</v>
      </c>
      <c r="G32" s="24">
        <f>IF(F32=0,0,TRUNC(0.8465*(((F32*100)-75)^1.42)))</f>
        <v>0</v>
      </c>
      <c r="H32" s="3">
        <v>0</v>
      </c>
      <c r="I32" s="24">
        <f>IF(H32=0,0,TRUNC(51.39*((H32-1.5)^1.05)))</f>
        <v>0</v>
      </c>
      <c r="J32" s="3">
        <v>0</v>
      </c>
      <c r="K32" s="24">
        <f>IF(J32=0,0,TRUNC(0.14354*(((J32*100)-220)^1.4)))</f>
        <v>0</v>
      </c>
      <c r="L32" s="8">
        <v>0</v>
      </c>
      <c r="M32" s="21">
        <v>0</v>
      </c>
      <c r="N32" s="7">
        <f>IF(L32+M32=0,0,TRUNC(0.232*((200-(L32*60+M32))^1.85)))</f>
        <v>0</v>
      </c>
      <c r="O32" s="13"/>
      <c r="P32" s="10">
        <f>SUM(E32,G32,I32,K32,N32)</f>
        <v>0</v>
      </c>
      <c r="Q32" s="50"/>
      <c r="R32" s="116"/>
      <c r="S32" s="127" t="str">
        <f>B32</f>
        <v>Oliver Sirrett</v>
      </c>
    </row>
    <row r="33" spans="1:19" ht="13.5" customHeight="1" thickBot="1">
      <c r="A33" s="6"/>
      <c r="D33" s="21">
        <v>0</v>
      </c>
      <c r="E33" s="7">
        <f>IF(D33=0,0,TRUNC(7.399*((23.76-D33)^1.835)))</f>
        <v>0</v>
      </c>
      <c r="F33" s="3">
        <v>0</v>
      </c>
      <c r="G33" s="24">
        <f>IF(F33=0,0,TRUNC(0.8465*(((F33*100)-75)^1.42)))</f>
        <v>0</v>
      </c>
      <c r="H33" s="3">
        <v>0</v>
      </c>
      <c r="I33" s="24">
        <f>IF(H33=0,0,TRUNC(51.39*((H33-1.5)^1.05)))</f>
        <v>0</v>
      </c>
      <c r="J33" s="3">
        <v>0</v>
      </c>
      <c r="K33" s="24">
        <f>IF(J33=0,0,TRUNC(0.14354*(((J33*100)-220)^1.4)))</f>
        <v>0</v>
      </c>
      <c r="L33" s="8">
        <v>0</v>
      </c>
      <c r="M33" s="21">
        <v>0</v>
      </c>
      <c r="N33" s="7">
        <f>IF(L33+M33=0,0,TRUNC(0.232*((200-(L33*60+M33))^1.85)))</f>
        <v>0</v>
      </c>
      <c r="O33" s="13"/>
      <c r="P33" s="10">
        <f>SUM(E33,G33,I33,K33,N33)</f>
        <v>0</v>
      </c>
      <c r="Q33" s="50"/>
      <c r="R33" s="116"/>
      <c r="S33" s="127">
        <f>B33</f>
        <v>0</v>
      </c>
    </row>
    <row r="34" spans="1:19" ht="13.5" customHeight="1" thickBot="1">
      <c r="A34" s="6"/>
      <c r="B34" s="6"/>
      <c r="C34" s="6"/>
      <c r="D34" s="21">
        <v>0</v>
      </c>
      <c r="E34" s="7">
        <f>IF(D34=0,0,TRUNC(7.399*((23.76-D34)^1.835)))</f>
        <v>0</v>
      </c>
      <c r="F34" s="3">
        <v>0</v>
      </c>
      <c r="G34" s="24">
        <f>IF(F34=0,0,TRUNC(0.8465*(((F34*100)-75)^1.42)))</f>
        <v>0</v>
      </c>
      <c r="H34" s="3">
        <v>0</v>
      </c>
      <c r="I34" s="24">
        <f>IF(H34=0,0,TRUNC(51.39*((H34-1.5)^1.05)))</f>
        <v>0</v>
      </c>
      <c r="J34" s="3">
        <v>0</v>
      </c>
      <c r="K34" s="24">
        <f>IF(J34=0,0,TRUNC(0.14354*(((J34*100)-220)^1.4)))</f>
        <v>0</v>
      </c>
      <c r="L34" s="8">
        <v>0</v>
      </c>
      <c r="M34" s="21">
        <v>0</v>
      </c>
      <c r="N34" s="7">
        <f>IF(L34+M34=0,0,TRUNC(0.232*((200-(L34*60+M34))^1.85)))</f>
        <v>0</v>
      </c>
      <c r="O34" s="13"/>
      <c r="P34" s="10">
        <f>SUM(E34,G34,I34,K34,N34)</f>
        <v>0</v>
      </c>
      <c r="Q34" s="50"/>
      <c r="R34" s="116"/>
      <c r="S34" s="127">
        <f>B34</f>
        <v>0</v>
      </c>
    </row>
    <row r="35" spans="1:19" ht="13.5" customHeight="1" thickBot="1">
      <c r="A35" s="6"/>
      <c r="B35" s="6"/>
      <c r="C35" s="6"/>
      <c r="D35" s="21">
        <v>0</v>
      </c>
      <c r="E35" s="7">
        <f>IF(D35=0,0,TRUNC(7.399*((23.76-D35)^1.835)))</f>
        <v>0</v>
      </c>
      <c r="F35" s="3">
        <v>0</v>
      </c>
      <c r="G35" s="24">
        <f>IF(F35=0,0,TRUNC(0.8465*(((F35*100)-75)^1.42)))</f>
        <v>0</v>
      </c>
      <c r="H35" s="3">
        <v>0</v>
      </c>
      <c r="I35" s="24">
        <f>IF(H35=0,0,TRUNC(51.39*((H35-1.5)^1.05)))</f>
        <v>0</v>
      </c>
      <c r="J35" s="3">
        <v>0</v>
      </c>
      <c r="K35" s="24">
        <f>IF(J35=0,0,TRUNC(0.14354*(((J35*100)-220)^1.4)))</f>
        <v>0</v>
      </c>
      <c r="L35" s="8">
        <v>0</v>
      </c>
      <c r="M35" s="21">
        <v>0</v>
      </c>
      <c r="N35" s="7">
        <f>IF(L35+M35=0,0,TRUNC(0.232*((200-(L35*60+M35))^1.85)))</f>
        <v>0</v>
      </c>
      <c r="O35" s="13"/>
      <c r="P35" s="10">
        <f>SUM(E35,G35,I35,K35,N35)</f>
        <v>0</v>
      </c>
      <c r="Q35" s="50"/>
      <c r="R35" s="116"/>
      <c r="S35" s="127">
        <f>B35</f>
        <v>0</v>
      </c>
    </row>
    <row r="36" spans="1:19" ht="13.5" thickBot="1">
      <c r="A36" s="6"/>
      <c r="B36" s="6"/>
      <c r="C36" s="6"/>
      <c r="D36" s="21">
        <v>0</v>
      </c>
      <c r="E36" s="7">
        <f>IF(D36=0,0,TRUNC(7.399*((23.76-D36)^1.835)))</f>
        <v>0</v>
      </c>
      <c r="F36" s="3">
        <v>0</v>
      </c>
      <c r="G36" s="24">
        <f>IF(F36=0,0,TRUNC(0.8465*(((F36*100)-75)^1.42)))</f>
        <v>0</v>
      </c>
      <c r="H36" s="3">
        <v>0</v>
      </c>
      <c r="I36" s="24">
        <f>IF(H36=0,0,TRUNC(51.39*((H36-1.5)^1.05)))</f>
        <v>0</v>
      </c>
      <c r="J36" s="3">
        <v>0</v>
      </c>
      <c r="K36" s="24">
        <f>IF(J36=0,0,TRUNC(0.14354*(((J36*100)-220)^1.4)))</f>
        <v>0</v>
      </c>
      <c r="L36" s="8">
        <v>0</v>
      </c>
      <c r="M36" s="21">
        <v>0</v>
      </c>
      <c r="N36" s="7">
        <f>IF(L36+M36=0,0,TRUNC(0.232*((200-(L36*60+M36))^1.85)))</f>
        <v>0</v>
      </c>
      <c r="O36" s="13"/>
      <c r="P36" s="10">
        <f>SUM(E36,G36,I36,K36,N36)</f>
        <v>0</v>
      </c>
      <c r="Q36" s="50"/>
      <c r="R36" s="116"/>
      <c r="S36" s="127">
        <f>B36</f>
        <v>0</v>
      </c>
    </row>
    <row r="37" spans="1:19" ht="13.5" thickBot="1">
      <c r="A37" s="6"/>
      <c r="B37" s="6"/>
      <c r="C37" s="6"/>
      <c r="D37" s="21">
        <v>0</v>
      </c>
      <c r="E37" s="7">
        <f>IF(D37=0,0,TRUNC(7.399*((23.76-D37)^1.835)))</f>
        <v>0</v>
      </c>
      <c r="F37" s="3">
        <v>0</v>
      </c>
      <c r="G37" s="24">
        <f>IF(F37=0,0,TRUNC(0.8465*(((F37*100)-75)^1.42)))</f>
        <v>0</v>
      </c>
      <c r="H37" s="3">
        <v>0</v>
      </c>
      <c r="I37" s="24">
        <f>IF(H37=0,0,TRUNC(51.39*((H37-1.5)^1.05)))</f>
        <v>0</v>
      </c>
      <c r="J37" s="3">
        <v>0</v>
      </c>
      <c r="K37" s="24">
        <f>IF(J37=0,0,TRUNC(0.14354*(((J37*100)-220)^1.4)))</f>
        <v>0</v>
      </c>
      <c r="L37" s="8">
        <v>0</v>
      </c>
      <c r="M37" s="21">
        <v>0</v>
      </c>
      <c r="N37" s="7">
        <f>IF(L37+M37=0,0,TRUNC(0.232*((200-(L37*60+M37))^1.85)))</f>
        <v>0</v>
      </c>
      <c r="O37" s="13"/>
      <c r="P37" s="10">
        <f>SUM(E37,G37,I37,K37,N37)</f>
        <v>0</v>
      </c>
      <c r="Q37" s="50"/>
      <c r="R37" s="116"/>
      <c r="S37" s="127">
        <f>B37</f>
        <v>0</v>
      </c>
    </row>
    <row r="38" spans="1:19" ht="13.5" thickBot="1">
      <c r="A38" s="6"/>
      <c r="B38" s="6"/>
      <c r="C38" s="12"/>
      <c r="D38" s="21">
        <v>0</v>
      </c>
      <c r="E38" s="7">
        <f>IF(D38=0,0,TRUNC(7.399*((23.76-D38)^1.835)))</f>
        <v>0</v>
      </c>
      <c r="F38" s="3">
        <v>0</v>
      </c>
      <c r="G38" s="24">
        <f>IF(F38=0,0,TRUNC(0.8465*(((F38*100)-75)^1.42)))</f>
        <v>0</v>
      </c>
      <c r="H38" s="3">
        <v>0</v>
      </c>
      <c r="I38" s="24">
        <f>IF(H38=0,0,TRUNC(51.39*((H38-1.5)^1.05)))</f>
        <v>0</v>
      </c>
      <c r="J38" s="3">
        <v>0</v>
      </c>
      <c r="K38" s="24">
        <f>IF(J38=0,0,TRUNC(0.14354*(((J38*100)-220)^1.4)))</f>
        <v>0</v>
      </c>
      <c r="L38" s="8">
        <v>0</v>
      </c>
      <c r="M38" s="21">
        <v>0</v>
      </c>
      <c r="N38" s="7">
        <f>IF(L38+M38=0,0,TRUNC(0.232*((200-(L38*60+M38))^1.85)))</f>
        <v>0</v>
      </c>
      <c r="O38" s="13"/>
      <c r="P38" s="10">
        <f>SUM(E38,G38,I38,K38,N38)</f>
        <v>0</v>
      </c>
      <c r="Q38" s="50"/>
      <c r="R38" s="116"/>
      <c r="S38" s="127">
        <f aca="true" t="shared" si="0" ref="S38:S43">B35</f>
        <v>0</v>
      </c>
    </row>
    <row r="39" spans="1:19" ht="13.5" thickBot="1">
      <c r="A39" s="6"/>
      <c r="B39" s="6"/>
      <c r="C39" s="6"/>
      <c r="D39" s="21">
        <v>0</v>
      </c>
      <c r="E39" s="7">
        <f>IF(D39=0,0,TRUNC(7.399*((23.76-D39)^1.835)))</f>
        <v>0</v>
      </c>
      <c r="F39" s="3">
        <v>0</v>
      </c>
      <c r="G39" s="24">
        <f>IF(F39=0,0,TRUNC(0.8465*(((F39*100)-75)^1.42)))</f>
        <v>0</v>
      </c>
      <c r="H39" s="3">
        <v>0</v>
      </c>
      <c r="I39" s="24">
        <f>IF(H39=0,0,TRUNC(51.39*((H39-1.5)^1.05)))</f>
        <v>0</v>
      </c>
      <c r="J39" s="3">
        <v>0</v>
      </c>
      <c r="K39" s="24">
        <f>IF(J39=0,0,TRUNC(0.14354*(((J39*100)-220)^1.4)))</f>
        <v>0</v>
      </c>
      <c r="L39" s="8">
        <v>0</v>
      </c>
      <c r="M39" s="21">
        <v>0</v>
      </c>
      <c r="N39" s="7">
        <f>IF(L39+M39=0,0,TRUNC(0.232*((200-(L39*60+M39))^1.85)))</f>
        <v>0</v>
      </c>
      <c r="O39" s="13"/>
      <c r="P39" s="10">
        <f>SUM(E39,G39,I39,K39,N39)</f>
        <v>0</v>
      </c>
      <c r="Q39" s="50"/>
      <c r="R39" s="116"/>
      <c r="S39" s="127">
        <f t="shared" si="0"/>
        <v>0</v>
      </c>
    </row>
    <row r="40" spans="1:19" ht="13.5" thickBot="1">
      <c r="A40" s="6"/>
      <c r="B40" s="6"/>
      <c r="C40" s="6"/>
      <c r="D40" s="21">
        <v>0</v>
      </c>
      <c r="E40" s="7">
        <f>IF(D40=0,0,TRUNC(7.399*((23.76-D40)^1.835)))</f>
        <v>0</v>
      </c>
      <c r="F40" s="3">
        <v>0</v>
      </c>
      <c r="G40" s="24">
        <f>IF(F40=0,0,TRUNC(0.8465*(((F40*100)-75)^1.42)))</f>
        <v>0</v>
      </c>
      <c r="H40" s="3">
        <v>0</v>
      </c>
      <c r="I40" s="24">
        <f>IF(H40=0,0,TRUNC(51.39*((H40-1.5)^1.05)))</f>
        <v>0</v>
      </c>
      <c r="J40" s="3">
        <v>0</v>
      </c>
      <c r="K40" s="24">
        <f>IF(J40=0,0,TRUNC(0.14354*(((J40*100)-220)^1.4)))</f>
        <v>0</v>
      </c>
      <c r="L40" s="8">
        <v>0</v>
      </c>
      <c r="M40" s="21">
        <v>0</v>
      </c>
      <c r="N40" s="7">
        <f>IF(L40+M40=0,0,TRUNC(0.232*((200-(L40*60+M40))^1.85)))</f>
        <v>0</v>
      </c>
      <c r="O40" s="13"/>
      <c r="P40" s="10">
        <f>SUM(E40,G40,I40,K40,N40)</f>
        <v>0</v>
      </c>
      <c r="Q40" s="50"/>
      <c r="R40" s="116"/>
      <c r="S40" s="127">
        <f t="shared" si="0"/>
        <v>0</v>
      </c>
    </row>
    <row r="41" spans="1:19" ht="13.5" thickBot="1">
      <c r="A41" s="6"/>
      <c r="D41" s="21">
        <v>0</v>
      </c>
      <c r="E41" s="7">
        <f>IF(D41=0,0,TRUNC(7.399*((23.76-D41)^1.835)))</f>
        <v>0</v>
      </c>
      <c r="F41" s="3">
        <v>0</v>
      </c>
      <c r="G41" s="24">
        <f>IF(F41=0,0,TRUNC(0.8465*(((F41*100)-75)^1.42)))</f>
        <v>0</v>
      </c>
      <c r="H41" s="3">
        <v>0</v>
      </c>
      <c r="I41" s="24">
        <f>IF(H41=0,0,TRUNC(51.39*((H41-1.5)^1.05)))</f>
        <v>0</v>
      </c>
      <c r="J41" s="3">
        <v>0</v>
      </c>
      <c r="K41" s="24">
        <f>IF(J41=0,0,TRUNC(0.14354*(((J41*100)-220)^1.4)))</f>
        <v>0</v>
      </c>
      <c r="L41" s="8">
        <v>0</v>
      </c>
      <c r="M41" s="21">
        <v>0</v>
      </c>
      <c r="N41" s="7">
        <f>IF(L41+M41=0,0,TRUNC(0.232*((200-(L41*60+M41))^1.85)))</f>
        <v>0</v>
      </c>
      <c r="O41" s="13"/>
      <c r="P41" s="10">
        <f>SUM(E41,G41,I41,K41,N41)</f>
        <v>0</v>
      </c>
      <c r="Q41" s="50"/>
      <c r="R41" s="116"/>
      <c r="S41" s="127">
        <f t="shared" si="0"/>
        <v>0</v>
      </c>
    </row>
    <row r="42" spans="1:19" ht="13.5" thickBot="1">
      <c r="A42" s="6"/>
      <c r="D42" s="21">
        <v>0</v>
      </c>
      <c r="E42" s="7">
        <f aca="true" t="shared" si="1" ref="E42:E59">IF(D42=0,0,TRUNC(7.399*((23.76-D42)^1.835)))</f>
        <v>0</v>
      </c>
      <c r="F42" s="3">
        <v>0</v>
      </c>
      <c r="G42" s="24">
        <f aca="true" t="shared" si="2" ref="G42:G59">IF(F42=0,0,TRUNC(0.8465*(((F42*100)-75)^1.42)))</f>
        <v>0</v>
      </c>
      <c r="H42" s="3">
        <v>0</v>
      </c>
      <c r="I42" s="24">
        <f aca="true" t="shared" si="3" ref="I42:I59">IF(H42=0,0,TRUNC(51.39*((H42-1.5)^1.05)))</f>
        <v>0</v>
      </c>
      <c r="J42" s="3">
        <v>0</v>
      </c>
      <c r="K42" s="24">
        <f aca="true" t="shared" si="4" ref="K42:K59">IF(J42=0,0,TRUNC(0.14354*(((J42*100)-220)^1.4)))</f>
        <v>0</v>
      </c>
      <c r="L42" s="8">
        <v>0</v>
      </c>
      <c r="M42" s="21">
        <v>0</v>
      </c>
      <c r="N42" s="7">
        <f aca="true" t="shared" si="5" ref="N42:N59">IF(L42+M42=0,0,TRUNC(0.232*((200-(L42*60+M42))^1.85)))</f>
        <v>0</v>
      </c>
      <c r="O42" s="13"/>
      <c r="P42" s="10">
        <f aca="true" t="shared" si="6" ref="P42:P59">SUM(E42,G42,I42,K42,N42)</f>
        <v>0</v>
      </c>
      <c r="Q42" s="50"/>
      <c r="R42" s="116"/>
      <c r="S42" s="127">
        <f t="shared" si="0"/>
        <v>0</v>
      </c>
    </row>
    <row r="43" spans="1:19" ht="13.5" thickBot="1">
      <c r="A43" s="6"/>
      <c r="D43" s="21">
        <v>0</v>
      </c>
      <c r="E43" s="7">
        <f t="shared" si="1"/>
        <v>0</v>
      </c>
      <c r="F43" s="3">
        <v>0</v>
      </c>
      <c r="G43" s="24">
        <f t="shared" si="2"/>
        <v>0</v>
      </c>
      <c r="H43" s="3">
        <v>0</v>
      </c>
      <c r="I43" s="24">
        <f t="shared" si="3"/>
        <v>0</v>
      </c>
      <c r="J43" s="3">
        <v>0</v>
      </c>
      <c r="K43" s="24">
        <f t="shared" si="4"/>
        <v>0</v>
      </c>
      <c r="L43" s="8">
        <v>0</v>
      </c>
      <c r="M43" s="21">
        <v>0</v>
      </c>
      <c r="N43" s="7">
        <f t="shared" si="5"/>
        <v>0</v>
      </c>
      <c r="O43" s="13"/>
      <c r="P43" s="10">
        <f t="shared" si="6"/>
        <v>0</v>
      </c>
      <c r="Q43" s="50"/>
      <c r="R43" s="116"/>
      <c r="S43" s="127">
        <f t="shared" si="0"/>
        <v>0</v>
      </c>
    </row>
    <row r="44" spans="1:19" ht="13.5" thickBot="1">
      <c r="A44" s="6"/>
      <c r="B44" s="6"/>
      <c r="C44" s="6"/>
      <c r="D44" s="21">
        <v>0</v>
      </c>
      <c r="E44" s="7">
        <f t="shared" si="1"/>
        <v>0</v>
      </c>
      <c r="F44" s="3">
        <v>0</v>
      </c>
      <c r="G44" s="24">
        <f t="shared" si="2"/>
        <v>0</v>
      </c>
      <c r="H44" s="3">
        <v>0</v>
      </c>
      <c r="I44" s="24">
        <f t="shared" si="3"/>
        <v>0</v>
      </c>
      <c r="J44" s="3">
        <v>0</v>
      </c>
      <c r="K44" s="24">
        <f t="shared" si="4"/>
        <v>0</v>
      </c>
      <c r="L44" s="8">
        <v>0</v>
      </c>
      <c r="M44" s="21">
        <v>0</v>
      </c>
      <c r="N44" s="7">
        <f t="shared" si="5"/>
        <v>0</v>
      </c>
      <c r="O44" s="13"/>
      <c r="P44" s="10">
        <f t="shared" si="6"/>
        <v>0</v>
      </c>
      <c r="Q44" s="50"/>
      <c r="R44" s="116"/>
      <c r="S44" s="127">
        <f aca="true" t="shared" si="7" ref="S44:S52">B44</f>
        <v>0</v>
      </c>
    </row>
    <row r="45" spans="1:19" ht="13.5" thickBot="1">
      <c r="A45" s="6"/>
      <c r="B45" s="6"/>
      <c r="C45" s="6"/>
      <c r="D45" s="21">
        <v>0</v>
      </c>
      <c r="E45" s="7">
        <f t="shared" si="1"/>
        <v>0</v>
      </c>
      <c r="F45" s="3">
        <v>0</v>
      </c>
      <c r="G45" s="24">
        <f t="shared" si="2"/>
        <v>0</v>
      </c>
      <c r="H45" s="3">
        <v>0</v>
      </c>
      <c r="I45" s="24">
        <f t="shared" si="3"/>
        <v>0</v>
      </c>
      <c r="J45" s="3">
        <v>0</v>
      </c>
      <c r="K45" s="24">
        <f t="shared" si="4"/>
        <v>0</v>
      </c>
      <c r="L45" s="8">
        <v>0</v>
      </c>
      <c r="M45" s="21">
        <v>0</v>
      </c>
      <c r="N45" s="7">
        <f t="shared" si="5"/>
        <v>0</v>
      </c>
      <c r="O45" s="13"/>
      <c r="P45" s="10">
        <f t="shared" si="6"/>
        <v>0</v>
      </c>
      <c r="Q45" s="50"/>
      <c r="R45" s="116"/>
      <c r="S45" s="127">
        <f t="shared" si="7"/>
        <v>0</v>
      </c>
    </row>
    <row r="46" spans="1:19" ht="13.5" thickBot="1">
      <c r="A46" s="6"/>
      <c r="B46" s="6"/>
      <c r="C46" s="6"/>
      <c r="D46" s="21">
        <v>0</v>
      </c>
      <c r="E46" s="7">
        <f t="shared" si="1"/>
        <v>0</v>
      </c>
      <c r="F46" s="3">
        <v>0</v>
      </c>
      <c r="G46" s="24">
        <f t="shared" si="2"/>
        <v>0</v>
      </c>
      <c r="H46" s="3">
        <v>0</v>
      </c>
      <c r="I46" s="24">
        <f t="shared" si="3"/>
        <v>0</v>
      </c>
      <c r="J46" s="3">
        <v>0</v>
      </c>
      <c r="K46" s="24">
        <f t="shared" si="4"/>
        <v>0</v>
      </c>
      <c r="L46" s="8">
        <v>0</v>
      </c>
      <c r="M46" s="21">
        <v>0</v>
      </c>
      <c r="N46" s="7">
        <f t="shared" si="5"/>
        <v>0</v>
      </c>
      <c r="O46" s="13"/>
      <c r="P46" s="10">
        <f t="shared" si="6"/>
        <v>0</v>
      </c>
      <c r="Q46" s="50"/>
      <c r="R46" s="116"/>
      <c r="S46" s="127">
        <f t="shared" si="7"/>
        <v>0</v>
      </c>
    </row>
    <row r="47" spans="1:19" ht="13.5" thickBot="1">
      <c r="A47" s="6"/>
      <c r="B47" s="6"/>
      <c r="C47" s="6"/>
      <c r="D47" s="21">
        <v>0</v>
      </c>
      <c r="E47" s="7">
        <f t="shared" si="1"/>
        <v>0</v>
      </c>
      <c r="F47" s="3">
        <v>0</v>
      </c>
      <c r="G47" s="24">
        <f t="shared" si="2"/>
        <v>0</v>
      </c>
      <c r="H47" s="3">
        <v>0</v>
      </c>
      <c r="I47" s="24">
        <f t="shared" si="3"/>
        <v>0</v>
      </c>
      <c r="J47" s="3">
        <v>0</v>
      </c>
      <c r="K47" s="24">
        <f t="shared" si="4"/>
        <v>0</v>
      </c>
      <c r="L47" s="8">
        <v>0</v>
      </c>
      <c r="M47" s="21">
        <v>0</v>
      </c>
      <c r="N47" s="7">
        <f t="shared" si="5"/>
        <v>0</v>
      </c>
      <c r="O47" s="13"/>
      <c r="P47" s="10">
        <f t="shared" si="6"/>
        <v>0</v>
      </c>
      <c r="Q47" s="50"/>
      <c r="R47" s="116"/>
      <c r="S47" s="127">
        <f t="shared" si="7"/>
        <v>0</v>
      </c>
    </row>
    <row r="48" spans="1:19" ht="13.5" thickBot="1">
      <c r="A48" s="6"/>
      <c r="B48" s="134"/>
      <c r="C48" s="134"/>
      <c r="D48" s="21">
        <v>0</v>
      </c>
      <c r="E48" s="7">
        <f t="shared" si="1"/>
        <v>0</v>
      </c>
      <c r="F48" s="3">
        <v>0</v>
      </c>
      <c r="G48" s="24">
        <f t="shared" si="2"/>
        <v>0</v>
      </c>
      <c r="H48" s="3">
        <v>0</v>
      </c>
      <c r="I48" s="24">
        <f t="shared" si="3"/>
        <v>0</v>
      </c>
      <c r="J48" s="3">
        <v>0</v>
      </c>
      <c r="K48" s="24">
        <f t="shared" si="4"/>
        <v>0</v>
      </c>
      <c r="L48" s="8">
        <v>0</v>
      </c>
      <c r="M48" s="21">
        <v>0</v>
      </c>
      <c r="N48" s="7">
        <f t="shared" si="5"/>
        <v>0</v>
      </c>
      <c r="O48" s="13"/>
      <c r="P48" s="10">
        <f t="shared" si="6"/>
        <v>0</v>
      </c>
      <c r="Q48" s="50"/>
      <c r="R48" s="116"/>
      <c r="S48" s="127">
        <f t="shared" si="7"/>
        <v>0</v>
      </c>
    </row>
    <row r="49" spans="1:19" ht="13.5" thickBot="1">
      <c r="A49" s="6"/>
      <c r="B49" s="135"/>
      <c r="C49" s="136"/>
      <c r="D49" s="21">
        <v>0</v>
      </c>
      <c r="E49" s="7">
        <f t="shared" si="1"/>
        <v>0</v>
      </c>
      <c r="F49" s="3">
        <v>0</v>
      </c>
      <c r="G49" s="24">
        <f t="shared" si="2"/>
        <v>0</v>
      </c>
      <c r="H49" s="3">
        <v>0</v>
      </c>
      <c r="I49" s="24">
        <f t="shared" si="3"/>
        <v>0</v>
      </c>
      <c r="J49" s="3">
        <v>0</v>
      </c>
      <c r="K49" s="24">
        <f t="shared" si="4"/>
        <v>0</v>
      </c>
      <c r="L49" s="8">
        <v>0</v>
      </c>
      <c r="M49" s="21">
        <v>0</v>
      </c>
      <c r="N49" s="7">
        <f t="shared" si="5"/>
        <v>0</v>
      </c>
      <c r="O49" s="13"/>
      <c r="P49" s="10">
        <f t="shared" si="6"/>
        <v>0</v>
      </c>
      <c r="Q49" s="50"/>
      <c r="R49" s="50"/>
      <c r="S49" s="127">
        <f t="shared" si="7"/>
        <v>0</v>
      </c>
    </row>
    <row r="50" spans="1:19" ht="13.5" thickBot="1">
      <c r="A50" s="6"/>
      <c r="B50" s="135"/>
      <c r="C50" s="136"/>
      <c r="D50" s="21">
        <v>0</v>
      </c>
      <c r="E50" s="7">
        <f t="shared" si="1"/>
        <v>0</v>
      </c>
      <c r="F50" s="3">
        <v>0</v>
      </c>
      <c r="G50" s="24">
        <f t="shared" si="2"/>
        <v>0</v>
      </c>
      <c r="H50" s="3">
        <v>0</v>
      </c>
      <c r="I50" s="24">
        <f t="shared" si="3"/>
        <v>0</v>
      </c>
      <c r="J50" s="3">
        <v>0</v>
      </c>
      <c r="K50" s="24">
        <f t="shared" si="4"/>
        <v>0</v>
      </c>
      <c r="L50" s="8">
        <v>0</v>
      </c>
      <c r="M50" s="21">
        <v>0</v>
      </c>
      <c r="N50" s="7">
        <f t="shared" si="5"/>
        <v>0</v>
      </c>
      <c r="O50" s="13"/>
      <c r="P50" s="10">
        <f t="shared" si="6"/>
        <v>0</v>
      </c>
      <c r="Q50" s="50"/>
      <c r="R50" s="50"/>
      <c r="S50" s="127">
        <f t="shared" si="7"/>
        <v>0</v>
      </c>
    </row>
    <row r="51" spans="1:19" ht="13.5" thickBot="1">
      <c r="A51" s="6"/>
      <c r="B51" s="135"/>
      <c r="C51" s="136"/>
      <c r="D51" s="21">
        <v>0</v>
      </c>
      <c r="E51" s="7">
        <f t="shared" si="1"/>
        <v>0</v>
      </c>
      <c r="F51" s="3">
        <v>0</v>
      </c>
      <c r="G51" s="24">
        <f t="shared" si="2"/>
        <v>0</v>
      </c>
      <c r="H51" s="3">
        <v>0</v>
      </c>
      <c r="I51" s="24">
        <f t="shared" si="3"/>
        <v>0</v>
      </c>
      <c r="J51" s="3">
        <v>0</v>
      </c>
      <c r="K51" s="24">
        <f t="shared" si="4"/>
        <v>0</v>
      </c>
      <c r="L51" s="8">
        <v>0</v>
      </c>
      <c r="M51" s="21">
        <v>0</v>
      </c>
      <c r="N51" s="7">
        <f t="shared" si="5"/>
        <v>0</v>
      </c>
      <c r="O51" s="13"/>
      <c r="P51" s="10">
        <f t="shared" si="6"/>
        <v>0</v>
      </c>
      <c r="Q51" s="50"/>
      <c r="R51" s="50"/>
      <c r="S51" s="127">
        <f t="shared" si="7"/>
        <v>0</v>
      </c>
    </row>
    <row r="52" spans="1:19" ht="13.5" thickBot="1">
      <c r="A52" s="6"/>
      <c r="B52" s="6"/>
      <c r="C52" s="6"/>
      <c r="D52" s="21">
        <v>0</v>
      </c>
      <c r="E52" s="7">
        <f t="shared" si="1"/>
        <v>0</v>
      </c>
      <c r="F52" s="3">
        <v>0</v>
      </c>
      <c r="G52" s="24">
        <f t="shared" si="2"/>
        <v>0</v>
      </c>
      <c r="H52" s="3">
        <v>0</v>
      </c>
      <c r="I52" s="24">
        <f t="shared" si="3"/>
        <v>0</v>
      </c>
      <c r="J52" s="3">
        <v>0</v>
      </c>
      <c r="K52" s="24">
        <f t="shared" si="4"/>
        <v>0</v>
      </c>
      <c r="L52" s="8">
        <v>0</v>
      </c>
      <c r="M52" s="21">
        <v>0</v>
      </c>
      <c r="N52" s="7">
        <f t="shared" si="5"/>
        <v>0</v>
      </c>
      <c r="O52" s="13"/>
      <c r="P52" s="10">
        <f t="shared" si="6"/>
        <v>0</v>
      </c>
      <c r="Q52" s="50"/>
      <c r="R52" s="50"/>
      <c r="S52" s="127">
        <f t="shared" si="7"/>
        <v>0</v>
      </c>
    </row>
    <row r="53" spans="1:19" ht="13.5" thickBot="1">
      <c r="A53" s="6"/>
      <c r="B53" s="6"/>
      <c r="C53" s="6"/>
      <c r="D53" s="21">
        <v>0</v>
      </c>
      <c r="E53" s="7">
        <f t="shared" si="1"/>
        <v>0</v>
      </c>
      <c r="F53" s="3">
        <v>0</v>
      </c>
      <c r="G53" s="24">
        <f t="shared" si="2"/>
        <v>0</v>
      </c>
      <c r="H53" s="3">
        <v>0</v>
      </c>
      <c r="I53" s="24">
        <f t="shared" si="3"/>
        <v>0</v>
      </c>
      <c r="J53" s="3">
        <v>0</v>
      </c>
      <c r="K53" s="24">
        <f t="shared" si="4"/>
        <v>0</v>
      </c>
      <c r="L53" s="8">
        <v>0</v>
      </c>
      <c r="M53" s="21">
        <v>0</v>
      </c>
      <c r="N53" s="7">
        <f t="shared" si="5"/>
        <v>0</v>
      </c>
      <c r="O53" s="13"/>
      <c r="P53" s="10">
        <f t="shared" si="6"/>
        <v>0</v>
      </c>
      <c r="Q53" s="50"/>
      <c r="R53" s="50"/>
      <c r="S53" s="127">
        <f aca="true" t="shared" si="8" ref="S53:S59">B53</f>
        <v>0</v>
      </c>
    </row>
    <row r="54" spans="1:19" ht="13.5" thickBot="1">
      <c r="A54" s="6"/>
      <c r="B54" s="6"/>
      <c r="C54" s="6"/>
      <c r="D54" s="21">
        <v>0</v>
      </c>
      <c r="E54" s="7">
        <f t="shared" si="1"/>
        <v>0</v>
      </c>
      <c r="F54" s="3">
        <v>0</v>
      </c>
      <c r="G54" s="24">
        <f t="shared" si="2"/>
        <v>0</v>
      </c>
      <c r="H54" s="3">
        <v>0</v>
      </c>
      <c r="I54" s="24">
        <f t="shared" si="3"/>
        <v>0</v>
      </c>
      <c r="J54" s="3">
        <v>0</v>
      </c>
      <c r="K54" s="24">
        <f t="shared" si="4"/>
        <v>0</v>
      </c>
      <c r="L54" s="8">
        <v>0</v>
      </c>
      <c r="M54" s="21">
        <v>0</v>
      </c>
      <c r="N54" s="7">
        <f t="shared" si="5"/>
        <v>0</v>
      </c>
      <c r="O54" s="13"/>
      <c r="P54" s="10">
        <f t="shared" si="6"/>
        <v>0</v>
      </c>
      <c r="Q54" s="50"/>
      <c r="R54" s="50"/>
      <c r="S54" s="127">
        <f t="shared" si="8"/>
        <v>0</v>
      </c>
    </row>
    <row r="55" spans="1:19" ht="13.5" thickBot="1">
      <c r="A55" s="6"/>
      <c r="B55" s="6"/>
      <c r="C55" s="6"/>
      <c r="D55" s="21">
        <v>0</v>
      </c>
      <c r="E55" s="7">
        <f t="shared" si="1"/>
        <v>0</v>
      </c>
      <c r="F55" s="3">
        <v>0</v>
      </c>
      <c r="G55" s="24">
        <f t="shared" si="2"/>
        <v>0</v>
      </c>
      <c r="H55" s="3">
        <v>0</v>
      </c>
      <c r="I55" s="24">
        <f t="shared" si="3"/>
        <v>0</v>
      </c>
      <c r="J55" s="3">
        <v>0</v>
      </c>
      <c r="K55" s="24">
        <f t="shared" si="4"/>
        <v>0</v>
      </c>
      <c r="L55" s="8">
        <v>0</v>
      </c>
      <c r="M55" s="21">
        <v>0</v>
      </c>
      <c r="N55" s="7">
        <f t="shared" si="5"/>
        <v>0</v>
      </c>
      <c r="O55" s="13"/>
      <c r="P55" s="10">
        <f t="shared" si="6"/>
        <v>0</v>
      </c>
      <c r="Q55" s="50"/>
      <c r="R55" s="50"/>
      <c r="S55" s="127">
        <f t="shared" si="8"/>
        <v>0</v>
      </c>
    </row>
    <row r="56" spans="1:19" ht="13.5" thickBot="1">
      <c r="A56" s="6"/>
      <c r="B56" s="6"/>
      <c r="C56" s="6"/>
      <c r="D56" s="21">
        <v>0</v>
      </c>
      <c r="E56" s="7">
        <f t="shared" si="1"/>
        <v>0</v>
      </c>
      <c r="F56" s="3">
        <v>0</v>
      </c>
      <c r="G56" s="24">
        <f t="shared" si="2"/>
        <v>0</v>
      </c>
      <c r="H56" s="3">
        <v>0</v>
      </c>
      <c r="I56" s="24">
        <f t="shared" si="3"/>
        <v>0</v>
      </c>
      <c r="J56" s="3">
        <v>0</v>
      </c>
      <c r="K56" s="24">
        <f t="shared" si="4"/>
        <v>0</v>
      </c>
      <c r="L56" s="8">
        <v>0</v>
      </c>
      <c r="M56" s="21">
        <v>0</v>
      </c>
      <c r="N56" s="7">
        <f t="shared" si="5"/>
        <v>0</v>
      </c>
      <c r="O56" s="13"/>
      <c r="P56" s="10">
        <f t="shared" si="6"/>
        <v>0</v>
      </c>
      <c r="Q56" s="50"/>
      <c r="R56" s="50"/>
      <c r="S56" s="127">
        <f t="shared" si="8"/>
        <v>0</v>
      </c>
    </row>
    <row r="57" spans="1:19" ht="13.5" thickBot="1">
      <c r="A57" s="6"/>
      <c r="B57" s="6"/>
      <c r="C57" s="6"/>
      <c r="D57" s="21">
        <v>0</v>
      </c>
      <c r="E57" s="7">
        <f t="shared" si="1"/>
        <v>0</v>
      </c>
      <c r="F57" s="3">
        <v>0</v>
      </c>
      <c r="G57" s="24">
        <f t="shared" si="2"/>
        <v>0</v>
      </c>
      <c r="H57" s="3">
        <v>0</v>
      </c>
      <c r="I57" s="24">
        <f t="shared" si="3"/>
        <v>0</v>
      </c>
      <c r="J57" s="3">
        <v>0</v>
      </c>
      <c r="K57" s="24">
        <f t="shared" si="4"/>
        <v>0</v>
      </c>
      <c r="L57" s="8">
        <v>0</v>
      </c>
      <c r="M57" s="21">
        <v>0</v>
      </c>
      <c r="N57" s="7">
        <f t="shared" si="5"/>
        <v>0</v>
      </c>
      <c r="O57" s="13"/>
      <c r="P57" s="10">
        <f t="shared" si="6"/>
        <v>0</v>
      </c>
      <c r="Q57" s="50"/>
      <c r="R57" s="50"/>
      <c r="S57" s="127">
        <f t="shared" si="8"/>
        <v>0</v>
      </c>
    </row>
    <row r="58" spans="1:19" ht="13.5" thickBot="1">
      <c r="A58" s="6"/>
      <c r="B58" s="6"/>
      <c r="C58" s="6"/>
      <c r="D58" s="21">
        <v>0</v>
      </c>
      <c r="E58" s="7">
        <f t="shared" si="1"/>
        <v>0</v>
      </c>
      <c r="F58" s="3">
        <v>0</v>
      </c>
      <c r="G58" s="24">
        <f t="shared" si="2"/>
        <v>0</v>
      </c>
      <c r="H58" s="3">
        <v>0</v>
      </c>
      <c r="I58" s="24">
        <f t="shared" si="3"/>
        <v>0</v>
      </c>
      <c r="J58" s="3">
        <v>0</v>
      </c>
      <c r="K58" s="24">
        <f t="shared" si="4"/>
        <v>0</v>
      </c>
      <c r="L58" s="8">
        <v>0</v>
      </c>
      <c r="M58" s="21">
        <v>0</v>
      </c>
      <c r="N58" s="7">
        <f t="shared" si="5"/>
        <v>0</v>
      </c>
      <c r="O58" s="13"/>
      <c r="P58" s="10">
        <f t="shared" si="6"/>
        <v>0</v>
      </c>
      <c r="Q58" s="50"/>
      <c r="R58" s="50"/>
      <c r="S58" s="127">
        <f t="shared" si="8"/>
        <v>0</v>
      </c>
    </row>
    <row r="59" spans="1:19" ht="13.5" thickBot="1">
      <c r="A59" s="6"/>
      <c r="B59" s="6" t="s">
        <v>120</v>
      </c>
      <c r="C59" s="6"/>
      <c r="D59" s="21">
        <v>0</v>
      </c>
      <c r="E59" s="7">
        <f t="shared" si="1"/>
        <v>0</v>
      </c>
      <c r="F59" s="3">
        <v>0</v>
      </c>
      <c r="G59" s="24">
        <f t="shared" si="2"/>
        <v>0</v>
      </c>
      <c r="H59" s="3">
        <v>0</v>
      </c>
      <c r="I59" s="24">
        <f t="shared" si="3"/>
        <v>0</v>
      </c>
      <c r="J59" s="3">
        <v>0</v>
      </c>
      <c r="K59" s="24">
        <f t="shared" si="4"/>
        <v>0</v>
      </c>
      <c r="L59" s="8">
        <v>0</v>
      </c>
      <c r="M59" s="21">
        <v>0</v>
      </c>
      <c r="N59" s="7">
        <f t="shared" si="5"/>
        <v>0</v>
      </c>
      <c r="O59" s="13"/>
      <c r="P59" s="10">
        <f t="shared" si="6"/>
        <v>0</v>
      </c>
      <c r="Q59" s="50"/>
      <c r="R59" s="50"/>
      <c r="S59" s="127" t="str">
        <f t="shared" si="8"/>
        <v> 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1"/>
  <sheetViews>
    <sheetView tabSelected="1" zoomScale="75" zoomScaleNormal="75" zoomScalePageLayoutView="0" workbookViewId="0" topLeftCell="A1">
      <selection activeCell="I36" sqref="I36"/>
    </sheetView>
  </sheetViews>
  <sheetFormatPr defaultColWidth="9.140625" defaultRowHeight="12.75"/>
  <cols>
    <col min="1" max="1" width="5.7109375" style="0" bestFit="1" customWidth="1"/>
    <col min="2" max="2" width="29.140625" style="1" customWidth="1"/>
    <col min="3" max="3" width="29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5.140625" style="4" customWidth="1"/>
    <col min="18" max="18" width="32.8515625" style="5" customWidth="1"/>
  </cols>
  <sheetData>
    <row r="2" spans="2:18" s="104" customFormat="1" ht="18">
      <c r="B2" s="96" t="s">
        <v>67</v>
      </c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3"/>
    </row>
    <row r="3" spans="1:18" ht="13.5" thickBot="1">
      <c r="A3" s="117"/>
      <c r="B3" s="6"/>
      <c r="C3" s="6"/>
      <c r="D3" s="118" t="s">
        <v>68</v>
      </c>
      <c r="E3" s="119"/>
      <c r="F3" s="120" t="s">
        <v>1</v>
      </c>
      <c r="G3" s="119"/>
      <c r="H3" s="120" t="s">
        <v>2</v>
      </c>
      <c r="I3" s="119"/>
      <c r="J3" s="120" t="s">
        <v>3</v>
      </c>
      <c r="K3" s="119"/>
      <c r="L3" s="121" t="s">
        <v>34</v>
      </c>
      <c r="M3" s="118"/>
      <c r="N3" s="151"/>
      <c r="O3" s="122"/>
      <c r="P3" s="123" t="s">
        <v>5</v>
      </c>
      <c r="Q3" s="124"/>
      <c r="R3" s="117"/>
    </row>
    <row r="4" spans="1:18" ht="13.5" thickBot="1">
      <c r="A4" s="142"/>
      <c r="B4" s="143" t="s">
        <v>118</v>
      </c>
      <c r="C4" s="143"/>
      <c r="D4" s="57" t="s">
        <v>6</v>
      </c>
      <c r="E4" s="144"/>
      <c r="F4" s="145" t="s">
        <v>7</v>
      </c>
      <c r="G4" s="144"/>
      <c r="H4" s="145"/>
      <c r="I4" s="144"/>
      <c r="J4" s="145" t="s">
        <v>7</v>
      </c>
      <c r="K4" s="144"/>
      <c r="L4" s="55" t="s">
        <v>10</v>
      </c>
      <c r="M4" s="57" t="s">
        <v>66</v>
      </c>
      <c r="N4" s="69"/>
      <c r="O4" s="122"/>
      <c r="P4" s="146" t="s">
        <v>9</v>
      </c>
      <c r="Q4" s="147"/>
      <c r="R4" s="142"/>
    </row>
    <row r="5" spans="1:18" ht="12.75">
      <c r="A5" s="11">
        <v>452</v>
      </c>
      <c r="B5" s="201" t="s">
        <v>263</v>
      </c>
      <c r="C5" s="182" t="s">
        <v>264</v>
      </c>
      <c r="D5" s="23">
        <v>12.3</v>
      </c>
      <c r="E5" s="24">
        <f>IF(D5=0,0,VLOOKUP(D5,Tables!$D$3:$E$152,2,TRUE))</f>
        <v>641</v>
      </c>
      <c r="F5" s="25">
        <v>1.59</v>
      </c>
      <c r="G5" s="24">
        <f>IF(F5=0,0,TRUNC(1.84523*(((F5*100)-75)^1.348)))</f>
        <v>724</v>
      </c>
      <c r="H5" s="25">
        <v>8.34</v>
      </c>
      <c r="I5" s="24">
        <f>IF(H5=0,0,TRUNC(56.0211*((H5-1.5)^1.05)))</f>
        <v>421</v>
      </c>
      <c r="J5" s="25">
        <v>4.47</v>
      </c>
      <c r="K5" s="24">
        <f>IF(J5=0,0,TRUNC(0.188807*(((J5*100)-210)^1.41)))</f>
        <v>421</v>
      </c>
      <c r="L5" s="139">
        <v>2</v>
      </c>
      <c r="M5" s="23">
        <v>19.8</v>
      </c>
      <c r="N5" s="24">
        <f>IF(L5+M5=0,0,TRUNC(0.11193*((254-(L5*60+M5))^1.88)))</f>
        <v>826</v>
      </c>
      <c r="O5" s="140"/>
      <c r="P5" s="30">
        <f>SUM(E5,G5,I5,K5,N5)</f>
        <v>3033</v>
      </c>
      <c r="Q5" s="141"/>
      <c r="R5" s="11" t="str">
        <f>B5</f>
        <v>Rebekah O'Brien</v>
      </c>
    </row>
    <row r="6" spans="1:18" s="2" customFormat="1" ht="12.75">
      <c r="A6" s="11">
        <v>449</v>
      </c>
      <c r="B6" s="197" t="s">
        <v>257</v>
      </c>
      <c r="C6" s="182" t="s">
        <v>258</v>
      </c>
      <c r="D6" s="21">
        <v>13.5</v>
      </c>
      <c r="E6" s="7">
        <f>IF(D6=0,0,VLOOKUP(D6,Tables!$D$3:$E$152,2,TRUE))</f>
        <v>521</v>
      </c>
      <c r="F6" s="3">
        <v>1.41</v>
      </c>
      <c r="G6" s="7">
        <f>IF(F6=0,0,TRUNC(1.84523*(((F6*100)-75)^1.348)))</f>
        <v>523</v>
      </c>
      <c r="H6" s="3">
        <v>10.14</v>
      </c>
      <c r="I6" s="7">
        <f>IF(H6=0,0,TRUNC(56.0211*((H6-1.5)^1.05)))</f>
        <v>539</v>
      </c>
      <c r="J6" s="3">
        <v>4.74</v>
      </c>
      <c r="K6" s="7">
        <f>IF(J6=0,0,TRUNC(0.188807*(((J6*100)-210)^1.41)))</f>
        <v>490</v>
      </c>
      <c r="L6" s="8">
        <v>2</v>
      </c>
      <c r="M6" s="21">
        <v>41.1</v>
      </c>
      <c r="N6" s="7">
        <f>IF(L6+M6=0,0,TRUNC(0.11193*((254-(L6*60+M6))^1.88)))</f>
        <v>560</v>
      </c>
      <c r="O6" s="126"/>
      <c r="P6" s="10">
        <f>SUM(E6,G6,I6,K6,N6)</f>
        <v>2633</v>
      </c>
      <c r="Q6" s="130"/>
      <c r="R6" s="11" t="str">
        <f>B6</f>
        <v>Maisie Rixon</v>
      </c>
    </row>
    <row r="7" spans="1:18" s="2" customFormat="1" ht="12.75">
      <c r="A7" s="138">
        <v>450</v>
      </c>
      <c r="B7" s="182" t="s">
        <v>259</v>
      </c>
      <c r="C7" s="182" t="s">
        <v>260</v>
      </c>
      <c r="D7" s="21">
        <v>12.2</v>
      </c>
      <c r="E7" s="7">
        <f>IF(D7=0,0,VLOOKUP(D7,Tables!$D$3:$E$152,2,TRUE))</f>
        <v>652</v>
      </c>
      <c r="F7" s="3">
        <v>1.41</v>
      </c>
      <c r="G7" s="7">
        <f>IF(F7=0,0,TRUNC(1.84523*(((F7*100)-75)^1.348)))</f>
        <v>523</v>
      </c>
      <c r="H7" s="3">
        <v>7.8</v>
      </c>
      <c r="I7" s="7">
        <f>IF(H7=0,0,TRUNC(56.0211*((H7-1.5)^1.05)))</f>
        <v>386</v>
      </c>
      <c r="J7" s="3">
        <v>4.19</v>
      </c>
      <c r="K7" s="7">
        <f>IF(J7=0,0,TRUNC(0.188807*(((J7*100)-210)^1.41)))</f>
        <v>352</v>
      </c>
      <c r="L7" s="8">
        <v>2</v>
      </c>
      <c r="M7" s="21">
        <v>34.8</v>
      </c>
      <c r="N7" s="7">
        <f>IF(L7+M7=0,0,TRUNC(0.11193*((254-(L7*60+M7))^1.88)))</f>
        <v>634</v>
      </c>
      <c r="O7" s="126"/>
      <c r="P7" s="10">
        <f>SUM(E7,G7,I7,K7,N7)</f>
        <v>2547</v>
      </c>
      <c r="Q7" s="130"/>
      <c r="R7" s="11" t="str">
        <f>B7</f>
        <v>Isabelle Harding</v>
      </c>
    </row>
    <row r="8" spans="1:18" ht="15">
      <c r="A8" s="11">
        <v>433</v>
      </c>
      <c r="B8" s="150" t="s">
        <v>200</v>
      </c>
      <c r="C8" s="148" t="s">
        <v>139</v>
      </c>
      <c r="D8" s="21">
        <v>12.9</v>
      </c>
      <c r="E8" s="7">
        <f>IF(D8=0,0,VLOOKUP(D8,Tables!$D$3:$E$152,2,TRUE))</f>
        <v>578</v>
      </c>
      <c r="F8" s="3">
        <v>1.38</v>
      </c>
      <c r="G8" s="7">
        <f>IF(F8=0,0,TRUNC(1.84523*(((F8*100)-75)^1.348)))</f>
        <v>491</v>
      </c>
      <c r="H8" s="3">
        <v>7.04</v>
      </c>
      <c r="I8" s="7">
        <f>IF(H8=0,0,TRUNC(56.0211*((H8-1.5)^1.05)))</f>
        <v>338</v>
      </c>
      <c r="J8" s="3">
        <v>4.54</v>
      </c>
      <c r="K8" s="7">
        <f>IF(J8=0,0,TRUNC(0.188807*(((J8*100)-210)^1.41)))</f>
        <v>438</v>
      </c>
      <c r="L8" s="8">
        <v>2</v>
      </c>
      <c r="M8" s="21">
        <v>36.3</v>
      </c>
      <c r="N8" s="7">
        <f>IF(L8+M8=0,0,TRUNC(0.11193*((254-(L8*60+M8))^1.88)))</f>
        <v>616</v>
      </c>
      <c r="O8" s="126"/>
      <c r="P8" s="10">
        <f>SUM(E8,G8,I8,K8,N8)</f>
        <v>2461</v>
      </c>
      <c r="Q8" s="130"/>
      <c r="R8" s="11" t="str">
        <f>B8</f>
        <v>Abigail Gould</v>
      </c>
    </row>
    <row r="9" spans="1:18" ht="12.75">
      <c r="A9" s="11">
        <v>441</v>
      </c>
      <c r="B9" s="148" t="s">
        <v>237</v>
      </c>
      <c r="C9" s="148" t="s">
        <v>231</v>
      </c>
      <c r="D9" s="21">
        <v>14.2</v>
      </c>
      <c r="E9" s="7">
        <f>IF(D9=0,0,VLOOKUP(D9,Tables!$D$3:$E$152,2,TRUE))</f>
        <v>463</v>
      </c>
      <c r="F9" s="3">
        <v>1.56</v>
      </c>
      <c r="G9" s="24">
        <f>IF(F9=0,0,TRUNC(1.84523*(((F9*100)-75)^1.348)))</f>
        <v>689</v>
      </c>
      <c r="H9" s="3">
        <v>7.51</v>
      </c>
      <c r="I9" s="24">
        <f>IF(H9=0,0,TRUNC(56.0211*((H9-1.5)^1.05)))</f>
        <v>368</v>
      </c>
      <c r="J9" s="3">
        <v>4.22</v>
      </c>
      <c r="K9" s="24">
        <f>IF(J9=0,0,TRUNC(0.188807*(((J9*100)-210)^1.41)))</f>
        <v>359</v>
      </c>
      <c r="L9" s="8">
        <v>2</v>
      </c>
      <c r="M9" s="21">
        <v>51.8</v>
      </c>
      <c r="N9" s="24">
        <f>IF(L9+M9=0,0,TRUNC(0.11193*((254-(L9*60+M9))^1.88)))</f>
        <v>445</v>
      </c>
      <c r="O9" s="26"/>
      <c r="P9" s="30">
        <f>SUM(E9,G9,I9,K9,N9)</f>
        <v>2324</v>
      </c>
      <c r="Q9" s="130"/>
      <c r="R9" s="11" t="str">
        <f>B9</f>
        <v>Mabel Smith</v>
      </c>
    </row>
    <row r="10" spans="1:18" ht="12.75">
      <c r="A10" s="138">
        <v>440</v>
      </c>
      <c r="B10" s="148" t="s">
        <v>235</v>
      </c>
      <c r="C10" s="148" t="s">
        <v>231</v>
      </c>
      <c r="D10" s="21">
        <v>14.4</v>
      </c>
      <c r="E10" s="7">
        <f>IF(D10=0,0,VLOOKUP(D10,Tables!$D$3:$E$152,2,TRUE))</f>
        <v>446</v>
      </c>
      <c r="F10" s="3">
        <v>1.32</v>
      </c>
      <c r="G10" s="7">
        <f>IF(F10=0,0,TRUNC(1.84523*(((F10*100)-75)^1.348)))</f>
        <v>429</v>
      </c>
      <c r="H10" s="3">
        <v>8.66</v>
      </c>
      <c r="I10" s="7">
        <f>IF(H10=0,0,TRUNC(56.0211*((H10-1.5)^1.05)))</f>
        <v>442</v>
      </c>
      <c r="J10" s="3">
        <v>4.13</v>
      </c>
      <c r="K10" s="7">
        <f>IF(J10=0,0,TRUNC(0.188807*(((J10*100)-210)^1.41)))</f>
        <v>338</v>
      </c>
      <c r="L10" s="8">
        <v>2</v>
      </c>
      <c r="M10" s="21">
        <v>37.9</v>
      </c>
      <c r="N10" s="24">
        <f>IF(L10+M10=0,0,TRUNC(0.11193*((254-(L10*60+M10))^1.88)))</f>
        <v>597</v>
      </c>
      <c r="O10" s="9"/>
      <c r="P10" s="10">
        <f>SUM(E10,G10,I10,K10,N10)</f>
        <v>2252</v>
      </c>
      <c r="Q10" s="130"/>
      <c r="R10" s="11" t="str">
        <f>B10</f>
        <v>Cassandra Howard</v>
      </c>
    </row>
    <row r="11" spans="1:18" ht="12.75">
      <c r="A11" s="11">
        <v>458</v>
      </c>
      <c r="B11" s="182" t="s">
        <v>270</v>
      </c>
      <c r="C11" s="182" t="s">
        <v>266</v>
      </c>
      <c r="D11" s="21">
        <v>12.6</v>
      </c>
      <c r="E11" s="7">
        <f>IF(D11=0,0,VLOOKUP(D11,Tables!$D$3:$E$152,2,TRUE))</f>
        <v>609</v>
      </c>
      <c r="F11" s="3">
        <v>1.17</v>
      </c>
      <c r="G11" s="7">
        <f>IF(F11=0,0,TRUNC(1.84523*(((F11*100)-75)^1.348)))</f>
        <v>284</v>
      </c>
      <c r="H11" s="3">
        <v>5.45</v>
      </c>
      <c r="I11" s="7">
        <f>IF(H11=0,0,TRUNC(56.0211*((H11-1.5)^1.05)))</f>
        <v>237</v>
      </c>
      <c r="J11" s="3">
        <v>4.17</v>
      </c>
      <c r="K11" s="7">
        <f>IF(J11=0,0,TRUNC(0.188807*(((J11*100)-210)^1.41)))</f>
        <v>347</v>
      </c>
      <c r="L11" s="8">
        <v>2</v>
      </c>
      <c r="M11" s="21">
        <v>31.1</v>
      </c>
      <c r="N11" s="24">
        <f>IF(L11+M11=0,0,TRUNC(0.11193*((254-(L11*60+M11))^1.88)))</f>
        <v>679</v>
      </c>
      <c r="O11" s="9"/>
      <c r="P11" s="10">
        <f>SUM(E11,G11,I11,K11,N11)</f>
        <v>2156</v>
      </c>
      <c r="Q11" s="128"/>
      <c r="R11" s="11" t="str">
        <f>B11</f>
        <v>Shakanya Osahon</v>
      </c>
    </row>
    <row r="12" spans="1:18" ht="15">
      <c r="A12" s="11">
        <v>435</v>
      </c>
      <c r="B12" s="198" t="s">
        <v>203</v>
      </c>
      <c r="C12" s="200" t="s">
        <v>202</v>
      </c>
      <c r="D12" s="21">
        <v>13.7</v>
      </c>
      <c r="E12" s="7">
        <f>IF(D12=0,0,VLOOKUP(D12,Tables!$D$3:$E$152,2,TRUE))</f>
        <v>502</v>
      </c>
      <c r="F12" s="3">
        <v>1.35</v>
      </c>
      <c r="G12" s="7">
        <f>IF(F12=0,0,TRUNC(1.84523*(((F12*100)-75)^1.348)))</f>
        <v>460</v>
      </c>
      <c r="H12" s="3">
        <v>8.38</v>
      </c>
      <c r="I12" s="7">
        <f>IF(H12=0,0,TRUNC(56.0211*((H12-1.5)^1.05)))</f>
        <v>424</v>
      </c>
      <c r="J12" s="3">
        <v>4.47</v>
      </c>
      <c r="K12" s="7">
        <f>IF(J12=0,0,TRUNC(0.188807*(((J12*100)-210)^1.41)))</f>
        <v>421</v>
      </c>
      <c r="L12" s="8">
        <v>3</v>
      </c>
      <c r="M12" s="21">
        <v>10.8</v>
      </c>
      <c r="N12" s="24">
        <f>IF(L12+M12=0,0,TRUNC(0.11193*((254-(L12*60+M12))^1.88)))</f>
        <v>271</v>
      </c>
      <c r="O12" s="9"/>
      <c r="P12" s="10">
        <f>SUM(E12,G12,I12,K12,N12)</f>
        <v>2078</v>
      </c>
      <c r="Q12" s="130"/>
      <c r="R12" s="11" t="str">
        <f>B12</f>
        <v>Ella Jack-Kee</v>
      </c>
    </row>
    <row r="13" spans="1:18" ht="12.75">
      <c r="A13" s="138">
        <v>438</v>
      </c>
      <c r="B13" s="178" t="s">
        <v>216</v>
      </c>
      <c r="C13" s="178" t="s">
        <v>217</v>
      </c>
      <c r="D13" s="21">
        <v>12.7</v>
      </c>
      <c r="E13" s="7">
        <f>IF(D13=0,0,VLOOKUP(D13,Tables!$D$3:$E$152,2,TRUE))</f>
        <v>599</v>
      </c>
      <c r="F13" s="3">
        <v>1.38</v>
      </c>
      <c r="G13" s="7">
        <f>IF(F13=0,0,TRUNC(1.84523*(((F13*100)-75)^1.348)))</f>
        <v>491</v>
      </c>
      <c r="H13" s="3">
        <v>6.72</v>
      </c>
      <c r="I13" s="7">
        <f>IF(H13=0,0,TRUNC(56.0211*((H13-1.5)^1.05)))</f>
        <v>317</v>
      </c>
      <c r="J13" s="3">
        <v>4.08</v>
      </c>
      <c r="K13" s="7">
        <f>IF(J13=0,0,TRUNC(0.188807*(((J13*100)-210)^1.41)))</f>
        <v>326</v>
      </c>
      <c r="L13" s="8">
        <v>3</v>
      </c>
      <c r="M13" s="21">
        <v>11.6</v>
      </c>
      <c r="N13" s="24">
        <f>IF(L13+M13=0,0,TRUNC(0.11193*((254-(L13*60+M13))^1.88)))</f>
        <v>265</v>
      </c>
      <c r="O13" s="9"/>
      <c r="P13" s="10">
        <f>SUM(E13,G13,I13,K13,N13)</f>
        <v>1998</v>
      </c>
      <c r="Q13" s="130"/>
      <c r="R13" s="11" t="str">
        <f>B13</f>
        <v>Rebecca Maddy</v>
      </c>
    </row>
    <row r="14" spans="1:18" ht="15">
      <c r="A14" s="11">
        <v>432</v>
      </c>
      <c r="B14" s="150" t="s">
        <v>199</v>
      </c>
      <c r="C14" s="148" t="s">
        <v>139</v>
      </c>
      <c r="D14" s="21">
        <v>13.9</v>
      </c>
      <c r="E14" s="7">
        <f>IF(D14=0,0,VLOOKUP(D14,Tables!$D$3:$E$152,2,TRUE))</f>
        <v>489</v>
      </c>
      <c r="F14" s="3">
        <v>1.17</v>
      </c>
      <c r="G14" s="7">
        <f>IF(F14=0,0,TRUNC(1.84523*(((F14*100)-75)^1.348)))</f>
        <v>284</v>
      </c>
      <c r="H14" s="3">
        <v>6.15</v>
      </c>
      <c r="I14" s="7">
        <f>IF(H14=0,0,TRUNC(56.0211*((H14-1.5)^1.05)))</f>
        <v>281</v>
      </c>
      <c r="J14" s="3">
        <v>3.47</v>
      </c>
      <c r="K14" s="7">
        <f>IF(J14=0,0,TRUNC(0.188807*(((J14*100)-210)^1.41)))</f>
        <v>194</v>
      </c>
      <c r="L14" s="8">
        <v>2</v>
      </c>
      <c r="M14" s="21">
        <v>34.5</v>
      </c>
      <c r="N14" s="24">
        <f>IF(L14+M14=0,0,TRUNC(0.11193*((254-(L14*60+M14))^1.88)))</f>
        <v>638</v>
      </c>
      <c r="O14" s="9"/>
      <c r="P14" s="10">
        <f>SUM(E14,G14,I14,K14,N14)</f>
        <v>1886</v>
      </c>
      <c r="Q14" s="130"/>
      <c r="R14" s="11" t="str">
        <f>B14</f>
        <v>Annelise O'Connell</v>
      </c>
    </row>
    <row r="15" spans="1:18" ht="15">
      <c r="A15" s="11">
        <v>436</v>
      </c>
      <c r="B15" s="176" t="s">
        <v>204</v>
      </c>
      <c r="C15" s="177" t="s">
        <v>202</v>
      </c>
      <c r="D15" s="21">
        <v>16.1</v>
      </c>
      <c r="E15" s="7">
        <f>IF(D15=0,0,VLOOKUP(D15,Tables!$D$3:$E$152,2,TRUE))</f>
        <v>320</v>
      </c>
      <c r="F15" s="3">
        <v>1.11</v>
      </c>
      <c r="G15" s="7">
        <f>IF(F15=0,0,TRUNC(1.84523*(((F15*100)-75)^1.348)))</f>
        <v>231</v>
      </c>
      <c r="H15" s="3">
        <v>5.3</v>
      </c>
      <c r="I15" s="7">
        <f>IF(H15=0,0,TRUNC(56.0211*((H15-1.5)^1.05)))</f>
        <v>227</v>
      </c>
      <c r="J15" s="3">
        <v>4.08</v>
      </c>
      <c r="K15" s="7">
        <f>IF(J15=0,0,TRUNC(0.188807*(((J15*100)-210)^1.41)))</f>
        <v>326</v>
      </c>
      <c r="L15" s="8">
        <v>2</v>
      </c>
      <c r="M15" s="21">
        <v>24.8</v>
      </c>
      <c r="N15" s="24">
        <f>IF(L15+M15=0,0,TRUNC(0.11193*((254-(L15*60+M15))^1.88)))</f>
        <v>759</v>
      </c>
      <c r="O15" s="9"/>
      <c r="P15" s="10">
        <f>SUM(E15,G15,I15,K15,N15)</f>
        <v>1863</v>
      </c>
      <c r="Q15" s="130"/>
      <c r="R15" s="11" t="str">
        <f>B15</f>
        <v>Ella Fryer</v>
      </c>
    </row>
    <row r="16" spans="1:18" ht="15">
      <c r="A16" s="138">
        <v>434</v>
      </c>
      <c r="B16" s="176" t="s">
        <v>201</v>
      </c>
      <c r="C16" s="177" t="s">
        <v>202</v>
      </c>
      <c r="D16" s="21">
        <v>14.7</v>
      </c>
      <c r="E16" s="7">
        <f>IF(D16=0,0,VLOOKUP(D16,Tables!$D$3:$E$152,2,TRUE))</f>
        <v>422</v>
      </c>
      <c r="F16" s="3">
        <v>1.2</v>
      </c>
      <c r="G16" s="7">
        <f>IF(F16=0,0,TRUNC(1.84523*(((F16*100)-75)^1.348)))</f>
        <v>312</v>
      </c>
      <c r="H16" s="3">
        <v>5.42</v>
      </c>
      <c r="I16" s="7">
        <f>IF(H16=0,0,TRUNC(56.0211*((H16-1.5)^1.05)))</f>
        <v>235</v>
      </c>
      <c r="J16" s="3">
        <v>4.1</v>
      </c>
      <c r="K16" s="7">
        <f>IF(J16=0,0,TRUNC(0.188807*(((J16*100)-210)^1.41)))</f>
        <v>331</v>
      </c>
      <c r="L16" s="8">
        <v>2</v>
      </c>
      <c r="M16" s="21">
        <v>43</v>
      </c>
      <c r="N16" s="24">
        <f>IF(L16+M16=0,0,TRUNC(0.11193*((254-(L16*60+M16))^1.88)))</f>
        <v>539</v>
      </c>
      <c r="O16" s="9"/>
      <c r="P16" s="10">
        <f>SUM(E16,G16,I16,K16,N16)</f>
        <v>1839</v>
      </c>
      <c r="Q16" s="130"/>
      <c r="R16" s="11" t="str">
        <f>B16</f>
        <v>Kate O'Dwyer</v>
      </c>
    </row>
    <row r="17" spans="1:18" ht="12.75">
      <c r="A17" s="11">
        <v>457</v>
      </c>
      <c r="B17" s="182" t="s">
        <v>269</v>
      </c>
      <c r="C17" s="182" t="s">
        <v>266</v>
      </c>
      <c r="D17" s="21">
        <v>14.6</v>
      </c>
      <c r="E17" s="7">
        <f>IF(D17=0,0,VLOOKUP(D17,Tables!$D$3:$E$152,2,TRUE))</f>
        <v>430</v>
      </c>
      <c r="F17" s="3">
        <v>1.29</v>
      </c>
      <c r="G17" s="7">
        <f>IF(F17=0,0,TRUNC(1.84523*(((F17*100)-75)^1.348)))</f>
        <v>399</v>
      </c>
      <c r="H17" s="3">
        <v>6.13</v>
      </c>
      <c r="I17" s="7">
        <f>IF(H17=0,0,TRUNC(56.0211*((H17-1.5)^1.05)))</f>
        <v>280</v>
      </c>
      <c r="J17" s="3">
        <v>3.81</v>
      </c>
      <c r="K17" s="7">
        <f>IF(J17=0,0,TRUNC(0.188807*(((J17*100)-210)^1.41)))</f>
        <v>265</v>
      </c>
      <c r="L17" s="8">
        <v>2</v>
      </c>
      <c r="M17" s="21">
        <v>55.8</v>
      </c>
      <c r="N17" s="24">
        <f>IF(L17+M17=0,0,TRUNC(0.11193*((254-(L17*60+M17))^1.88)))</f>
        <v>405</v>
      </c>
      <c r="O17" s="9"/>
      <c r="P17" s="10">
        <f>SUM(E17,G17,I17,K17,N17)</f>
        <v>1779</v>
      </c>
      <c r="Q17" s="128"/>
      <c r="R17" s="11" t="str">
        <f>B17</f>
        <v>Honey Watsons</v>
      </c>
    </row>
    <row r="18" spans="1:18" ht="12.75">
      <c r="A18" s="11">
        <v>459</v>
      </c>
      <c r="B18" s="182" t="s">
        <v>271</v>
      </c>
      <c r="C18" s="182" t="s">
        <v>266</v>
      </c>
      <c r="D18" s="21">
        <v>15.8</v>
      </c>
      <c r="E18" s="7">
        <f>IF(D18=0,0,VLOOKUP(D18,Tables!$D$3:$E$152,2,TRUE))</f>
        <v>341</v>
      </c>
      <c r="F18" s="3">
        <v>1.17</v>
      </c>
      <c r="G18" s="7">
        <f>IF(F18=0,0,TRUNC(1.84523*(((F18*100)-75)^1.348)))</f>
        <v>284</v>
      </c>
      <c r="H18" s="3">
        <v>7.08</v>
      </c>
      <c r="I18" s="7">
        <f>IF(H18=0,0,TRUNC(56.0211*((H18-1.5)^1.05)))</f>
        <v>340</v>
      </c>
      <c r="J18" s="3">
        <v>4.07</v>
      </c>
      <c r="K18" s="7">
        <f>IF(J18=0,0,TRUNC(0.188807*(((J18*100)-210)^1.41)))</f>
        <v>324</v>
      </c>
      <c r="L18" s="8">
        <v>2</v>
      </c>
      <c r="M18" s="21">
        <v>53.2</v>
      </c>
      <c r="N18" s="24">
        <f>IF(L18+M18=0,0,TRUNC(0.11193*((254-(L18*60+M18))^1.88)))</f>
        <v>431</v>
      </c>
      <c r="O18" s="9"/>
      <c r="P18" s="10">
        <f>SUM(E18,G18,I18,K18,N18)</f>
        <v>1720</v>
      </c>
      <c r="Q18" s="129"/>
      <c r="R18" s="11" t="str">
        <f>B18</f>
        <v>poppy Merrick</v>
      </c>
    </row>
    <row r="19" spans="1:18" ht="12.75">
      <c r="A19" s="138">
        <v>456</v>
      </c>
      <c r="B19" s="182" t="s">
        <v>268</v>
      </c>
      <c r="C19" s="182" t="s">
        <v>266</v>
      </c>
      <c r="D19" s="21">
        <v>14.1</v>
      </c>
      <c r="E19" s="7">
        <f>IF(D19=0,0,VLOOKUP(D19,Tables!$D$3:$E$152,2,TRUE))</f>
        <v>471</v>
      </c>
      <c r="F19" s="3">
        <v>1.32</v>
      </c>
      <c r="G19" s="7">
        <f>IF(F19=0,0,TRUNC(1.84523*(((F19*100)-75)^1.348)))</f>
        <v>429</v>
      </c>
      <c r="H19" s="3">
        <v>6.28</v>
      </c>
      <c r="I19" s="7">
        <f>IF(H19=0,0,TRUNC(56.0211*((H19-1.5)^1.05)))</f>
        <v>289</v>
      </c>
      <c r="J19" s="3">
        <v>3.8</v>
      </c>
      <c r="K19" s="7">
        <f>IF(J19=0,0,TRUNC(0.188807*(((J19*100)-210)^1.41)))</f>
        <v>263</v>
      </c>
      <c r="L19" s="8">
        <v>3</v>
      </c>
      <c r="M19" s="21">
        <v>12.2</v>
      </c>
      <c r="N19" s="24">
        <f>IF(L19+M19=0,0,TRUNC(0.11193*((254-(L19*60+M19))^1.88)))</f>
        <v>260</v>
      </c>
      <c r="O19" s="9"/>
      <c r="P19" s="10">
        <f>SUM(E19,G19,I19,K19,N19)</f>
        <v>1712</v>
      </c>
      <c r="Q19" s="128"/>
      <c r="R19" s="11" t="str">
        <f>B19</f>
        <v>Selma Larsson-Yaprak</v>
      </c>
    </row>
    <row r="20" spans="1:18" ht="12.75">
      <c r="A20" s="115">
        <v>70</v>
      </c>
      <c r="B20" s="6" t="s">
        <v>323</v>
      </c>
      <c r="C20" s="6" t="s">
        <v>324</v>
      </c>
      <c r="D20" s="21">
        <v>13.6</v>
      </c>
      <c r="E20" s="7">
        <f>IF(D20=0,0,VLOOKUP(D20,Tables!$D$3:$E$152,2,TRUE))</f>
        <v>511</v>
      </c>
      <c r="F20" s="3">
        <v>1.2</v>
      </c>
      <c r="G20" s="7">
        <f>IF(F20=0,0,TRUNC(1.84523*(((F20*100)-75)^1.348)))</f>
        <v>312</v>
      </c>
      <c r="H20" s="3">
        <v>6.14</v>
      </c>
      <c r="I20" s="7">
        <f>IF(H20=0,0,TRUNC(56.0211*((H20-1.5)^1.05)))</f>
        <v>280</v>
      </c>
      <c r="J20" s="3">
        <v>3.71</v>
      </c>
      <c r="K20" s="7">
        <f>IF(J20=0,0,TRUNC(0.188807*(((J20*100)-210)^1.41)))</f>
        <v>244</v>
      </c>
      <c r="L20" s="8">
        <v>3</v>
      </c>
      <c r="M20" s="21">
        <v>2.4</v>
      </c>
      <c r="N20" s="24">
        <f>IF(L20+M20=0,0,TRUNC(0.11193*((254-(L20*60+M20))^1.88)))</f>
        <v>343</v>
      </c>
      <c r="O20" s="9"/>
      <c r="P20" s="10">
        <f>SUM(E20,G20,I20,K20,N20)</f>
        <v>1690</v>
      </c>
      <c r="Q20" s="129"/>
      <c r="R20" s="11" t="str">
        <f>B20</f>
        <v>Ujanah Ofuyaekpone-Shombe</v>
      </c>
    </row>
    <row r="21" spans="1:18" ht="12.75">
      <c r="A21" s="11">
        <v>453</v>
      </c>
      <c r="B21" s="182" t="s">
        <v>297</v>
      </c>
      <c r="C21" s="182" t="s">
        <v>298</v>
      </c>
      <c r="D21" s="21">
        <v>11.7</v>
      </c>
      <c r="E21" s="7">
        <f>IF(D21=0,0,VLOOKUP(D21,Tables!$D$3:$E$152,2,TRUE))</f>
        <v>710</v>
      </c>
      <c r="F21" s="3">
        <v>1.35</v>
      </c>
      <c r="G21" s="7">
        <f>IF(F21=0,0,TRUNC(1.84523*(((F21*100)-75)^1.348)))</f>
        <v>460</v>
      </c>
      <c r="H21" s="3">
        <v>9.71</v>
      </c>
      <c r="I21" s="7">
        <f>IF(H21=0,0,TRUNC(56.0211*((H21-1.5)^1.05)))</f>
        <v>510</v>
      </c>
      <c r="J21" s="3">
        <v>0</v>
      </c>
      <c r="K21" s="7">
        <f>IF(J21=0,0,TRUNC(0.188807*(((J21*100)-210)^1.41)))</f>
        <v>0</v>
      </c>
      <c r="L21" s="8"/>
      <c r="M21" s="21"/>
      <c r="N21" s="24">
        <f>IF(L21+M21=0,0,TRUNC(0.11193*((254-(L21*60+M21))^1.88)))</f>
        <v>0</v>
      </c>
      <c r="O21" s="9"/>
      <c r="P21" s="10">
        <f>SUM(E21,G21,I21,K21,N21)</f>
        <v>1680</v>
      </c>
      <c r="Q21" s="128"/>
      <c r="R21" s="11" t="str">
        <f>B21</f>
        <v>Emily Frimpong</v>
      </c>
    </row>
    <row r="22" spans="1:18" ht="12.75">
      <c r="A22" s="138">
        <v>455</v>
      </c>
      <c r="B22" s="182" t="s">
        <v>267</v>
      </c>
      <c r="C22" s="182" t="s">
        <v>266</v>
      </c>
      <c r="D22" s="21">
        <v>15.3</v>
      </c>
      <c r="E22" s="7">
        <f>IF(D22=0,0,VLOOKUP(D22,Tables!$D$3:$E$152,2,TRUE))</f>
        <v>376</v>
      </c>
      <c r="F22" s="3">
        <v>1.23</v>
      </c>
      <c r="G22" s="7">
        <f>IF(F22=0,0,TRUNC(1.84523*(((F22*100)-75)^1.348)))</f>
        <v>340</v>
      </c>
      <c r="H22" s="3">
        <v>6.98</v>
      </c>
      <c r="I22" s="7">
        <f>IF(H22=0,0,TRUNC(56.0211*((H22-1.5)^1.05)))</f>
        <v>334</v>
      </c>
      <c r="J22" s="3">
        <v>3.43</v>
      </c>
      <c r="K22" s="7">
        <f>IF(J22=0,0,TRUNC(0.188807*(((J22*100)-210)^1.41)))</f>
        <v>186</v>
      </c>
      <c r="L22" s="8">
        <v>2</v>
      </c>
      <c r="M22" s="21">
        <v>54.7</v>
      </c>
      <c r="N22" s="24">
        <f>IF(L22+M22=0,0,TRUNC(0.11193*((254-(L22*60+M22))^1.88)))</f>
        <v>416</v>
      </c>
      <c r="O22" s="9"/>
      <c r="P22" s="10">
        <f>SUM(E22,G22,I22,K22,N22)</f>
        <v>1652</v>
      </c>
      <c r="Q22" s="128"/>
      <c r="R22" s="11" t="str">
        <f>B22</f>
        <v>Cerys Seal</v>
      </c>
    </row>
    <row r="23" spans="1:18" ht="12.75">
      <c r="A23" s="11">
        <v>454</v>
      </c>
      <c r="B23" s="182" t="s">
        <v>265</v>
      </c>
      <c r="C23" s="182" t="s">
        <v>266</v>
      </c>
      <c r="D23" s="21">
        <v>16.2</v>
      </c>
      <c r="E23" s="7">
        <f>IF(D23=0,0,VLOOKUP(D23,Tables!$D$3:$E$152,2,TRUE))</f>
        <v>314</v>
      </c>
      <c r="F23" s="3">
        <v>1.2</v>
      </c>
      <c r="G23" s="7">
        <f>IF(F23=0,0,TRUNC(1.84523*(((F23*100)-75)^1.348)))</f>
        <v>312</v>
      </c>
      <c r="H23" s="3">
        <v>8.14</v>
      </c>
      <c r="I23" s="7">
        <f>IF(H23=0,0,TRUNC(56.0211*((H23-1.5)^1.05)))</f>
        <v>408</v>
      </c>
      <c r="J23" s="3">
        <v>3.55</v>
      </c>
      <c r="K23" s="7">
        <f>IF(J23=0,0,TRUNC(0.188807*(((J23*100)-210)^1.41)))</f>
        <v>210</v>
      </c>
      <c r="L23" s="8">
        <v>3</v>
      </c>
      <c r="M23" s="21">
        <v>2</v>
      </c>
      <c r="N23" s="24">
        <f>IF(L23+M23=0,0,TRUNC(0.11193*((254-(L23*60+M23))^1.88)))</f>
        <v>347</v>
      </c>
      <c r="O23" s="9"/>
      <c r="P23" s="10">
        <f>SUM(E23,G23,I23,K23,N23)</f>
        <v>1591</v>
      </c>
      <c r="Q23" s="128"/>
      <c r="R23" s="11" t="str">
        <f>B23</f>
        <v>Sofie Williams</v>
      </c>
    </row>
    <row r="24" spans="1:18" ht="15">
      <c r="A24" s="11">
        <v>442</v>
      </c>
      <c r="B24" s="195" t="s">
        <v>238</v>
      </c>
      <c r="C24" s="196" t="s">
        <v>231</v>
      </c>
      <c r="D24" s="21">
        <v>16.7</v>
      </c>
      <c r="E24" s="7">
        <f>IF(D24=0,0,VLOOKUP(D24,Tables!$D$3:$E$152,2,TRUE))</f>
        <v>282</v>
      </c>
      <c r="F24" s="3">
        <v>1.11</v>
      </c>
      <c r="G24" s="7">
        <f>IF(F24=0,0,TRUNC(1.84523*(((F24*100)-75)^1.348)))</f>
        <v>231</v>
      </c>
      <c r="H24" s="3">
        <v>6.65</v>
      </c>
      <c r="I24" s="7">
        <f>IF(H24=0,0,TRUNC(56.0211*((H24-1.5)^1.05)))</f>
        <v>313</v>
      </c>
      <c r="J24" s="3">
        <v>3.75</v>
      </c>
      <c r="K24" s="7">
        <f>IF(J24=0,0,TRUNC(0.188807*(((J24*100)-210)^1.41)))</f>
        <v>252</v>
      </c>
      <c r="L24" s="8">
        <v>2</v>
      </c>
      <c r="M24" s="21">
        <v>49.6</v>
      </c>
      <c r="N24" s="24">
        <f>IF(L24+M24=0,0,TRUNC(0.11193*((254-(L24*60+M24))^1.88)))</f>
        <v>468</v>
      </c>
      <c r="O24" s="9"/>
      <c r="P24" s="10">
        <f>SUM(E24,G24,I24,K24,N24)</f>
        <v>1546</v>
      </c>
      <c r="Q24" s="130"/>
      <c r="R24" s="11" t="str">
        <f>B24</f>
        <v>Saskia lister</v>
      </c>
    </row>
    <row r="25" spans="1:18" ht="12.75">
      <c r="A25" s="194">
        <v>73</v>
      </c>
      <c r="B25" s="196" t="s">
        <v>326</v>
      </c>
      <c r="C25" s="196" t="s">
        <v>324</v>
      </c>
      <c r="D25" s="21">
        <v>16</v>
      </c>
      <c r="E25" s="7">
        <f>IF(D25=0,0,VLOOKUP(D25,Tables!$D$3:$E$152,2,TRUE))</f>
        <v>327</v>
      </c>
      <c r="F25" s="3">
        <v>1.29</v>
      </c>
      <c r="G25" s="7">
        <f>IF(F25=0,0,TRUNC(1.84523*(((F25*100)-75)^1.348)))</f>
        <v>399</v>
      </c>
      <c r="H25" s="3">
        <v>4.38</v>
      </c>
      <c r="I25" s="7">
        <f>IF(H25=0,0,TRUNC(56.0211*((H25-1.5)^1.05)))</f>
        <v>170</v>
      </c>
      <c r="J25" s="3">
        <v>3.44</v>
      </c>
      <c r="K25" s="7">
        <f>IF(J25=0,0,TRUNC(0.188807*(((J25*100)-210)^1.41)))</f>
        <v>188</v>
      </c>
      <c r="L25" s="8">
        <v>2</v>
      </c>
      <c r="M25" s="21">
        <v>58.4</v>
      </c>
      <c r="N25" s="24">
        <f>IF(L25+M25=0,0,TRUNC(0.11193*((254-(L25*60+M25))^1.88)))</f>
        <v>380</v>
      </c>
      <c r="O25" s="9"/>
      <c r="P25" s="10">
        <f>SUM(E25,G25,I25,K25,N25)</f>
        <v>1464</v>
      </c>
      <c r="Q25" s="128"/>
      <c r="R25" s="11" t="str">
        <f>B25</f>
        <v>Emilia Arnolin</v>
      </c>
    </row>
    <row r="26" spans="1:18" ht="12.75">
      <c r="A26" s="115">
        <v>78</v>
      </c>
      <c r="B26" s="196" t="s">
        <v>327</v>
      </c>
      <c r="C26" s="196" t="s">
        <v>324</v>
      </c>
      <c r="D26" s="21">
        <v>16.8</v>
      </c>
      <c r="E26" s="7">
        <f>IF(D26=0,0,VLOOKUP(D26,Tables!$D$3:$E$152,2,TRUE))</f>
        <v>275</v>
      </c>
      <c r="F26" s="3">
        <v>1.17</v>
      </c>
      <c r="G26" s="7">
        <f>IF(F26=0,0,TRUNC(1.84523*(((F26*100)-75)^1.348)))</f>
        <v>284</v>
      </c>
      <c r="H26" s="3">
        <v>5.53</v>
      </c>
      <c r="I26" s="7">
        <f>IF(H26=0,0,TRUNC(56.0211*((H26-1.5)^1.05)))</f>
        <v>242</v>
      </c>
      <c r="J26" s="3">
        <v>3.76</v>
      </c>
      <c r="K26" s="7">
        <f>IF(J26=0,0,TRUNC(0.188807*(((J26*100)-210)^1.41)))</f>
        <v>254</v>
      </c>
      <c r="L26" s="8">
        <v>2</v>
      </c>
      <c r="M26" s="21">
        <v>59.3</v>
      </c>
      <c r="N26" s="24">
        <f>IF(L26+M26=0,0,TRUNC(0.11193*((254-(L26*60+M26))^1.88)))</f>
        <v>372</v>
      </c>
      <c r="O26" s="9"/>
      <c r="P26" s="10">
        <f>SUM(E26,G26,I26,K26,N26)</f>
        <v>1427</v>
      </c>
      <c r="Q26" s="128"/>
      <c r="R26" s="11" t="str">
        <f>B26</f>
        <v>Leah Atakelt-Wubneh</v>
      </c>
    </row>
    <row r="27" spans="1:18" ht="15.75" thickBot="1">
      <c r="A27" s="11">
        <v>431</v>
      </c>
      <c r="B27" s="225" t="s">
        <v>198</v>
      </c>
      <c r="C27" s="199" t="s">
        <v>139</v>
      </c>
      <c r="D27" s="21">
        <v>17.8</v>
      </c>
      <c r="E27" s="7">
        <f>IF(D27=0,0,VLOOKUP(D27,Tables!$D$3:$E$152,2,TRUE))</f>
        <v>217</v>
      </c>
      <c r="F27" s="3">
        <v>1.05</v>
      </c>
      <c r="G27" s="7">
        <f>IF(F27=0,0,TRUNC(1.84523*(((F27*100)-75)^1.348)))</f>
        <v>180</v>
      </c>
      <c r="H27" s="3">
        <v>4.83</v>
      </c>
      <c r="I27" s="7">
        <f>IF(H27=0,0,TRUNC(56.0211*((H27-1.5)^1.05)))</f>
        <v>198</v>
      </c>
      <c r="J27" s="3">
        <v>3.22</v>
      </c>
      <c r="K27" s="7">
        <f>IF(J27=0,0,TRUNC(0.188807*(((J27*100)-210)^1.41)))</f>
        <v>146</v>
      </c>
      <c r="L27" s="8">
        <v>2</v>
      </c>
      <c r="M27" s="21">
        <v>36.7</v>
      </c>
      <c r="N27" s="24">
        <f>IF(L27+M27=0,0,TRUNC(0.11193*((254-(L27*60+M27))^1.88)))</f>
        <v>611</v>
      </c>
      <c r="O27" s="13"/>
      <c r="P27" s="10">
        <f>SUM(E27,G27,I27,K27,N27)</f>
        <v>1352</v>
      </c>
      <c r="Q27" s="130"/>
      <c r="R27" s="11" t="str">
        <f>B27</f>
        <v>Nell Swinhoe</v>
      </c>
    </row>
    <row r="28" spans="1:18" ht="15.75" thickBot="1">
      <c r="A28" s="138">
        <v>444</v>
      </c>
      <c r="B28" s="195" t="s">
        <v>248</v>
      </c>
      <c r="C28" s="196" t="s">
        <v>242</v>
      </c>
      <c r="D28" s="21">
        <v>17</v>
      </c>
      <c r="E28" s="7">
        <f>IF(D28=0,0,VLOOKUP(D28,Tables!$D$3:$E$152,2,TRUE))</f>
        <v>263</v>
      </c>
      <c r="F28" s="3">
        <v>1.02</v>
      </c>
      <c r="G28" s="7">
        <f>IF(F28=0,0,TRUNC(1.84523*(((F28*100)-75)^1.348)))</f>
        <v>156</v>
      </c>
      <c r="H28" s="3">
        <v>6.41</v>
      </c>
      <c r="I28" s="7">
        <f>IF(H28=0,0,TRUNC(56.0211*((H28-1.5)^1.05)))</f>
        <v>297</v>
      </c>
      <c r="J28" s="3">
        <v>3.38</v>
      </c>
      <c r="K28" s="7">
        <f>IF(J28=0,0,TRUNC(0.188807*(((J28*100)-210)^1.41)))</f>
        <v>176</v>
      </c>
      <c r="L28" s="8">
        <v>2</v>
      </c>
      <c r="M28" s="21">
        <v>50.7</v>
      </c>
      <c r="N28" s="24">
        <f>IF(L28+M28=0,0,TRUNC(0.11193*((254-(L28*60+M28))^1.88)))</f>
        <v>456</v>
      </c>
      <c r="O28" s="13"/>
      <c r="P28" s="10">
        <f>SUM(E28,G28,I28,K28,N28)</f>
        <v>1348</v>
      </c>
      <c r="Q28" s="130"/>
      <c r="R28" s="11" t="str">
        <f>B28</f>
        <v>Ruby Hughes</v>
      </c>
    </row>
    <row r="29" spans="1:18" ht="13.5" thickBot="1">
      <c r="A29" s="11">
        <v>447</v>
      </c>
      <c r="B29" s="196" t="s">
        <v>251</v>
      </c>
      <c r="C29" s="196" t="s">
        <v>242</v>
      </c>
      <c r="D29" s="21">
        <v>16.3</v>
      </c>
      <c r="E29" s="7">
        <f>IF(D29=0,0,VLOOKUP(D29,Tables!$D$3:$E$152,2,TRUE))</f>
        <v>307</v>
      </c>
      <c r="F29" s="3">
        <v>1.32</v>
      </c>
      <c r="G29" s="7">
        <f>IF(F29=0,0,TRUNC(1.84523*(((F29*100)-75)^1.348)))</f>
        <v>429</v>
      </c>
      <c r="H29" s="3">
        <v>4.9</v>
      </c>
      <c r="I29" s="7">
        <f>IF(H29=0,0,TRUNC(56.0211*((H29-1.5)^1.05)))</f>
        <v>202</v>
      </c>
      <c r="J29" s="3">
        <v>3.62</v>
      </c>
      <c r="K29" s="7">
        <f>IF(J29=0,0,TRUNC(0.188807*(((J29*100)-210)^1.41)))</f>
        <v>225</v>
      </c>
      <c r="L29" s="8">
        <v>3</v>
      </c>
      <c r="M29" s="21">
        <v>37</v>
      </c>
      <c r="N29" s="24">
        <f>IF(L29+M29=0,0,TRUNC(0.11193*((254-(L29*60+M29))^1.88)))</f>
        <v>99</v>
      </c>
      <c r="O29" s="13"/>
      <c r="P29" s="10">
        <f>SUM(E29,G29,I29,K29,N29)</f>
        <v>1262</v>
      </c>
      <c r="Q29" s="130"/>
      <c r="R29" s="11" t="str">
        <f>B29</f>
        <v>Kaechan Nwagbo</v>
      </c>
    </row>
    <row r="30" spans="1:18" ht="15.75" thickBot="1">
      <c r="A30" s="11">
        <v>437</v>
      </c>
      <c r="B30" s="180" t="s">
        <v>205</v>
      </c>
      <c r="C30" s="178" t="s">
        <v>206</v>
      </c>
      <c r="D30" s="21">
        <v>13.9</v>
      </c>
      <c r="E30" s="7">
        <f>IF(D30=0,0,VLOOKUP(D30,Tables!$D$3:$E$152,2,TRUE))</f>
        <v>489</v>
      </c>
      <c r="F30" s="3">
        <v>1.32</v>
      </c>
      <c r="G30" s="7">
        <f>IF(F30=0,0,TRUNC(1.84523*(((F30*100)-75)^1.348)))</f>
        <v>429</v>
      </c>
      <c r="H30" s="3" t="s">
        <v>330</v>
      </c>
      <c r="I30" s="7">
        <v>0</v>
      </c>
      <c r="J30" s="3">
        <v>3.53</v>
      </c>
      <c r="K30" s="7">
        <f>IF(J30=0,0,TRUNC(0.188807*(((J30*100)-210)^1.41)))</f>
        <v>206</v>
      </c>
      <c r="L30" s="8">
        <v>3</v>
      </c>
      <c r="M30" s="21">
        <v>34.3</v>
      </c>
      <c r="N30" s="24">
        <f>IF(L30+M30=0,0,TRUNC(0.11193*((254-(L30*60+M30))^1.88)))</f>
        <v>113</v>
      </c>
      <c r="O30" s="13"/>
      <c r="P30" s="10">
        <f>SUM(E30,G30,I30,K30,N30)</f>
        <v>1237</v>
      </c>
      <c r="Q30" s="130"/>
      <c r="R30" s="11" t="str">
        <f>B30</f>
        <v>Rachel Alabi</v>
      </c>
    </row>
    <row r="31" spans="1:18" ht="15.75" thickBot="1">
      <c r="A31" s="138">
        <v>446</v>
      </c>
      <c r="B31" s="165" t="s">
        <v>250</v>
      </c>
      <c r="C31" s="6" t="s">
        <v>242</v>
      </c>
      <c r="D31" s="21">
        <v>17.1</v>
      </c>
      <c r="E31" s="7">
        <f>IF(D31=0,0,VLOOKUP(D31,Tables!$D$3:$E$152,2,TRUE))</f>
        <v>257</v>
      </c>
      <c r="F31" s="3">
        <v>1.17</v>
      </c>
      <c r="G31" s="7">
        <f>IF(F31=0,0,TRUNC(1.84523*(((F31*100)-75)^1.348)))</f>
        <v>284</v>
      </c>
      <c r="H31" s="3">
        <v>5.86</v>
      </c>
      <c r="I31" s="7">
        <f>IF(H31=0,0,TRUNC(56.0211*((H31-1.5)^1.05)))</f>
        <v>262</v>
      </c>
      <c r="J31" s="3">
        <v>3.79</v>
      </c>
      <c r="K31" s="7">
        <f>IF(J31=0,0,TRUNC(0.188807*(((J31*100)-210)^1.41)))</f>
        <v>261</v>
      </c>
      <c r="L31" s="8">
        <v>3</v>
      </c>
      <c r="M31" s="21">
        <v>28.3</v>
      </c>
      <c r="N31" s="24">
        <f>IF(L31+M31=0,0,TRUNC(0.11193*((254-(L31*60+M31))^1.88)))</f>
        <v>147</v>
      </c>
      <c r="O31" s="13"/>
      <c r="P31" s="10">
        <f>SUM(E31,G31,I31,K31,N31)</f>
        <v>1211</v>
      </c>
      <c r="Q31" s="130"/>
      <c r="R31" s="11" t="str">
        <f>B31</f>
        <v>Maddie McCreeth</v>
      </c>
    </row>
    <row r="32" spans="1:18" ht="13.5" thickBot="1">
      <c r="A32" s="11">
        <v>445</v>
      </c>
      <c r="B32" s="6" t="s">
        <v>249</v>
      </c>
      <c r="C32" s="6" t="s">
        <v>242</v>
      </c>
      <c r="D32" s="21">
        <v>22.9</v>
      </c>
      <c r="E32" s="7">
        <v>1</v>
      </c>
      <c r="F32" s="3">
        <v>1.11</v>
      </c>
      <c r="G32" s="7">
        <f>IF(F32=0,0,TRUNC(1.84523*(((F32*100)-75)^1.348)))</f>
        <v>231</v>
      </c>
      <c r="H32" s="3">
        <v>5.39</v>
      </c>
      <c r="I32" s="7">
        <f>IF(H32=0,0,TRUNC(56.0211*((H32-1.5)^1.05)))</f>
        <v>233</v>
      </c>
      <c r="J32" s="3">
        <v>2.83</v>
      </c>
      <c r="K32" s="7">
        <f>IF(J32=0,0,TRUNC(0.188807*(((J32*100)-210)^1.41)))</f>
        <v>80</v>
      </c>
      <c r="L32" s="8">
        <v>3</v>
      </c>
      <c r="M32" s="21">
        <v>2</v>
      </c>
      <c r="N32" s="24">
        <f>IF(L32+M32=0,0,TRUNC(0.11193*((254-(L32*60+M32))^1.88)))</f>
        <v>347</v>
      </c>
      <c r="O32" s="13"/>
      <c r="P32" s="10">
        <f>SUM(E32,G32,I32,K32,N32)</f>
        <v>892</v>
      </c>
      <c r="Q32" s="130"/>
      <c r="R32" s="11" t="str">
        <f>B32</f>
        <v>Saran Kaba</v>
      </c>
    </row>
    <row r="33" spans="1:18" ht="13.5" thickBot="1">
      <c r="A33" s="11">
        <v>443</v>
      </c>
      <c r="B33" s="6" t="s">
        <v>331</v>
      </c>
      <c r="C33" s="6" t="s">
        <v>242</v>
      </c>
      <c r="D33" s="21">
        <v>19.2</v>
      </c>
      <c r="E33" s="7">
        <f>IF(D33=0,0,VLOOKUP(D33,Tables!$D$3:$E$152,2,TRUE))</f>
        <v>146</v>
      </c>
      <c r="F33" s="3">
        <v>1.02</v>
      </c>
      <c r="G33" s="7">
        <f>IF(F33=0,0,TRUNC(1.84523*(((F33*100)-75)^1.348)))</f>
        <v>156</v>
      </c>
      <c r="H33" s="3">
        <v>5.49</v>
      </c>
      <c r="I33" s="7">
        <f>IF(H33=0,0,TRUNC(56.0211*((H33-1.5)^1.05)))</f>
        <v>239</v>
      </c>
      <c r="J33" s="3">
        <v>2.8</v>
      </c>
      <c r="K33" s="7">
        <f>IF(J33=0,0,TRUNC(0.188807*(((J33*100)-210)^1.41)))</f>
        <v>75</v>
      </c>
      <c r="L33" s="8">
        <v>3</v>
      </c>
      <c r="M33" s="21">
        <v>36.5</v>
      </c>
      <c r="N33" s="24">
        <f>IF(L33+M33=0,0,TRUNC(0.11193*((254-(L33*60+M33))^1.88)))</f>
        <v>101</v>
      </c>
      <c r="O33" s="13"/>
      <c r="P33" s="10">
        <f>SUM(E33,G33,I33,K33,N33)</f>
        <v>717</v>
      </c>
      <c r="Q33" s="130"/>
      <c r="R33" s="11" t="str">
        <f>B33</f>
        <v>Jess Nathan-Wilson</v>
      </c>
    </row>
    <row r="34" spans="1:18" ht="13.5" thickBot="1">
      <c r="A34" s="115">
        <v>72</v>
      </c>
      <c r="B34" s="196" t="s">
        <v>325</v>
      </c>
      <c r="C34" s="196" t="s">
        <v>324</v>
      </c>
      <c r="D34" s="21">
        <v>0</v>
      </c>
      <c r="E34" s="7">
        <f>IF(D34=0,0,VLOOKUP(D34,Tables!$D$3:$E$152,2,TRUE))</f>
        <v>0</v>
      </c>
      <c r="F34" s="3">
        <v>0</v>
      </c>
      <c r="G34" s="7">
        <f>IF(F34=0,0,TRUNC(1.84523*(((F34*100)-75)^1.348)))</f>
        <v>0</v>
      </c>
      <c r="H34" s="3">
        <v>0</v>
      </c>
      <c r="I34" s="7">
        <f>IF(H34=0,0,TRUNC(56.0211*((H34-1.5)^1.05)))</f>
        <v>0</v>
      </c>
      <c r="J34" s="3">
        <v>0</v>
      </c>
      <c r="K34" s="7">
        <f>IF(J34=0,0,TRUNC(0.188807*(((J34*100)-210)^1.41)))</f>
        <v>0</v>
      </c>
      <c r="L34" s="8">
        <v>0</v>
      </c>
      <c r="M34" s="21">
        <v>0</v>
      </c>
      <c r="N34" s="24">
        <f>IF(L34+M34=0,0,TRUNC(0.11193*((254-(L34*60+M34))^1.88)))</f>
        <v>0</v>
      </c>
      <c r="O34" s="13"/>
      <c r="P34" s="10">
        <f>SUM(E34,G34,I34,K34,N34)</f>
        <v>0</v>
      </c>
      <c r="Q34" s="129"/>
      <c r="R34" s="11" t="str">
        <f>B34</f>
        <v>Simis Turay</v>
      </c>
    </row>
    <row r="35" spans="1:18" ht="13.5" thickBot="1">
      <c r="A35" s="11">
        <v>439</v>
      </c>
      <c r="B35" s="199" t="s">
        <v>236</v>
      </c>
      <c r="C35" s="199" t="s">
        <v>231</v>
      </c>
      <c r="D35" s="21">
        <v>0</v>
      </c>
      <c r="E35" s="7">
        <f>IF(D35=0,0,VLOOKUP(D35,Tables!$D$3:$E$152,2,TRUE))</f>
        <v>0</v>
      </c>
      <c r="F35" s="3">
        <v>0</v>
      </c>
      <c r="G35" s="7">
        <f>IF(F35=0,0,TRUNC(1.84523*(((F35*100)-75)^1.348)))</f>
        <v>0</v>
      </c>
      <c r="H35" s="3">
        <v>0</v>
      </c>
      <c r="I35" s="7">
        <f>IF(H35=0,0,TRUNC(56.0211*((H35-1.5)^1.05)))</f>
        <v>0</v>
      </c>
      <c r="J35" s="3">
        <v>0</v>
      </c>
      <c r="K35" s="7">
        <f>IF(J35=0,0,TRUNC(0.188807*(((J35*100)-210)^1.41)))</f>
        <v>0</v>
      </c>
      <c r="L35" s="8">
        <v>0</v>
      </c>
      <c r="M35" s="21">
        <v>0</v>
      </c>
      <c r="N35" s="24">
        <f>IF(L35+M35=0,0,TRUNC(0.11193*((254-(L35*60+M35))^1.88)))</f>
        <v>0</v>
      </c>
      <c r="O35" s="13"/>
      <c r="P35" s="10">
        <f>SUM(E35,G35,I35,K35,N35)</f>
        <v>0</v>
      </c>
      <c r="Q35" s="130"/>
      <c r="R35" s="11" t="str">
        <f>B35</f>
        <v>Issy Heney</v>
      </c>
    </row>
    <row r="36" spans="1:18" ht="13.5" thickBot="1">
      <c r="A36" s="11">
        <v>448</v>
      </c>
      <c r="B36" s="196" t="s">
        <v>252</v>
      </c>
      <c r="C36" s="196" t="s">
        <v>242</v>
      </c>
      <c r="D36" s="21">
        <v>0</v>
      </c>
      <c r="E36" s="7">
        <f>IF(D36=0,0,VLOOKUP(D36,Tables!$D$3:$E$152,2,TRUE))</f>
        <v>0</v>
      </c>
      <c r="F36" s="3">
        <v>0</v>
      </c>
      <c r="G36" s="7">
        <f>IF(F36=0,0,TRUNC(1.84523*(((F36*100)-75)^1.348)))</f>
        <v>0</v>
      </c>
      <c r="H36" s="3">
        <v>0</v>
      </c>
      <c r="I36" s="7">
        <f>IF(H36=0,0,TRUNC(56.0211*((H36-1.5)^1.05)))</f>
        <v>0</v>
      </c>
      <c r="J36" s="3">
        <v>0</v>
      </c>
      <c r="K36" s="7">
        <f>IF(J36=0,0,TRUNC(0.188807*(((J36*100)-210)^1.41)))</f>
        <v>0</v>
      </c>
      <c r="L36" s="8">
        <v>0</v>
      </c>
      <c r="M36" s="21">
        <v>0</v>
      </c>
      <c r="N36" s="24">
        <f>IF(L36+M36=0,0,TRUNC(0.11193*((254-(L36*60+M36))^1.88)))</f>
        <v>0</v>
      </c>
      <c r="O36" s="13"/>
      <c r="P36" s="10">
        <f>SUM(E36,G36,I36,K36,N36)</f>
        <v>0</v>
      </c>
      <c r="Q36" s="130"/>
      <c r="R36" s="11" t="str">
        <f>B36</f>
        <v>Radha Sonu</v>
      </c>
    </row>
    <row r="37" spans="1:18" ht="13.5" thickBot="1">
      <c r="A37" s="11">
        <v>451</v>
      </c>
      <c r="B37" s="183" t="s">
        <v>261</v>
      </c>
      <c r="C37" s="183" t="s">
        <v>262</v>
      </c>
      <c r="D37" s="21">
        <v>0</v>
      </c>
      <c r="E37" s="7">
        <f>IF(D37=0,0,VLOOKUP(D37,Tables!$D$3:$E$152,2,TRUE))</f>
        <v>0</v>
      </c>
      <c r="F37" s="3">
        <v>0</v>
      </c>
      <c r="G37" s="7">
        <f>IF(F37=0,0,TRUNC(1.84523*(((F37*100)-75)^1.348)))</f>
        <v>0</v>
      </c>
      <c r="H37" s="3">
        <v>0</v>
      </c>
      <c r="I37" s="7">
        <f>IF(H37=0,0,TRUNC(56.0211*((H37-1.5)^1.05)))</f>
        <v>0</v>
      </c>
      <c r="J37" s="3">
        <v>0</v>
      </c>
      <c r="K37" s="7">
        <f>IF(J37=0,0,TRUNC(0.188807*(((J37*100)-210)^1.41)))</f>
        <v>0</v>
      </c>
      <c r="L37" s="8">
        <v>0</v>
      </c>
      <c r="M37" s="21">
        <v>0</v>
      </c>
      <c r="N37" s="24">
        <f>IF(L37+M37=0,0,TRUNC(0.11193*((254-(L37*60+M37))^1.88)))</f>
        <v>0</v>
      </c>
      <c r="O37" s="13"/>
      <c r="P37" s="10">
        <f>SUM(E37,G37,I37,K37,N37)</f>
        <v>0</v>
      </c>
      <c r="Q37" s="130"/>
      <c r="R37" s="11" t="str">
        <f>B37</f>
        <v>Eliz O'Donnell</v>
      </c>
    </row>
    <row r="38" spans="1:18" ht="13.5" thickBot="1">
      <c r="A38" s="193">
        <v>496</v>
      </c>
      <c r="B38" s="1" t="s">
        <v>311</v>
      </c>
      <c r="C38" s="1" t="s">
        <v>310</v>
      </c>
      <c r="D38" s="21">
        <v>0</v>
      </c>
      <c r="E38" s="7">
        <f>IF(D38=0,0,VLOOKUP(D38,Tables!$D$3:$E$152,2,TRUE))</f>
        <v>0</v>
      </c>
      <c r="F38" s="3">
        <v>0</v>
      </c>
      <c r="G38" s="7">
        <f>IF(F38=0,0,TRUNC(1.84523*(((F38*100)-75)^1.348)))</f>
        <v>0</v>
      </c>
      <c r="H38" s="3">
        <v>0</v>
      </c>
      <c r="I38" s="7">
        <f>IF(H38=0,0,TRUNC(56.0211*((H38-1.5)^1.05)))</f>
        <v>0</v>
      </c>
      <c r="J38" s="3">
        <v>0</v>
      </c>
      <c r="K38" s="7">
        <f>IF(J38=0,0,TRUNC(0.188807*(((J38*100)-210)^1.41)))</f>
        <v>0</v>
      </c>
      <c r="L38" s="8">
        <v>0</v>
      </c>
      <c r="M38" s="21">
        <v>0</v>
      </c>
      <c r="N38" s="24">
        <f>IF(L38+M38=0,0,TRUNC(0.11193*((254-(L38*60+M38))^1.88)))</f>
        <v>0</v>
      </c>
      <c r="O38" s="13"/>
      <c r="P38" s="10">
        <f>SUM(E38,G38,I38,K38,N38)</f>
        <v>0</v>
      </c>
      <c r="Q38" s="129"/>
      <c r="R38" s="11" t="str">
        <f>B38</f>
        <v>Amelie Hales</v>
      </c>
    </row>
    <row r="39" spans="1:18" ht="13.5" thickBot="1">
      <c r="A39" s="193">
        <v>497</v>
      </c>
      <c r="B39" s="6" t="s">
        <v>312</v>
      </c>
      <c r="C39" s="6" t="s">
        <v>310</v>
      </c>
      <c r="D39" s="21">
        <v>0</v>
      </c>
      <c r="E39" s="7">
        <f>IF(D39=0,0,VLOOKUP(D39,Tables!$D$3:$E$152,2,TRUE))</f>
        <v>0</v>
      </c>
      <c r="F39" s="3">
        <v>0</v>
      </c>
      <c r="G39" s="7">
        <f>IF(F39=0,0,TRUNC(1.84523*(((F39*100)-75)^1.348)))</f>
        <v>0</v>
      </c>
      <c r="H39" s="3">
        <v>0</v>
      </c>
      <c r="I39" s="7">
        <f>IF(H39=0,0,TRUNC(56.0211*((H39-1.5)^1.05)))</f>
        <v>0</v>
      </c>
      <c r="J39" s="3">
        <v>0</v>
      </c>
      <c r="K39" s="7">
        <f>IF(J39=0,0,TRUNC(0.188807*(((J39*100)-210)^1.41)))</f>
        <v>0</v>
      </c>
      <c r="L39" s="8">
        <v>0</v>
      </c>
      <c r="M39" s="21">
        <v>0</v>
      </c>
      <c r="N39" s="24">
        <f>IF(L39+M39=0,0,TRUNC(0.11193*((254-(L39*60+M39))^1.88)))</f>
        <v>0</v>
      </c>
      <c r="O39" s="13"/>
      <c r="P39" s="10">
        <f>SUM(E39,G39,I39,K39,N39)</f>
        <v>0</v>
      </c>
      <c r="Q39" s="129"/>
      <c r="R39" s="11" t="str">
        <f>B39</f>
        <v>Arabella Zeire</v>
      </c>
    </row>
    <row r="40" spans="1:18" ht="13.5" thickBot="1">
      <c r="A40" s="193">
        <v>498</v>
      </c>
      <c r="B40" s="6" t="s">
        <v>313</v>
      </c>
      <c r="C40" s="6" t="s">
        <v>310</v>
      </c>
      <c r="D40" s="21">
        <v>0</v>
      </c>
      <c r="E40" s="7">
        <f>IF(D40=0,0,VLOOKUP(D40,Tables!$D$3:$E$152,2,TRUE))</f>
        <v>0</v>
      </c>
      <c r="F40" s="3">
        <v>0</v>
      </c>
      <c r="G40" s="7">
        <f>IF(F40=0,0,TRUNC(1.84523*(((F40*100)-75)^1.348)))</f>
        <v>0</v>
      </c>
      <c r="H40" s="3">
        <v>0</v>
      </c>
      <c r="I40" s="7">
        <f>IF(H40=0,0,TRUNC(56.0211*((H40-1.5)^1.05)))</f>
        <v>0</v>
      </c>
      <c r="J40" s="3">
        <v>0</v>
      </c>
      <c r="K40" s="7">
        <f>IF(J40=0,0,TRUNC(0.188807*(((J40*100)-210)^1.41)))</f>
        <v>0</v>
      </c>
      <c r="L40" s="8">
        <v>0</v>
      </c>
      <c r="M40" s="21">
        <v>0</v>
      </c>
      <c r="N40" s="24">
        <f>IF(L40+M40=0,0,TRUNC(0.11193*((254-(L40*60+M40))^1.88)))</f>
        <v>0</v>
      </c>
      <c r="O40" s="13"/>
      <c r="P40" s="10">
        <f>SUM(E40,G40,I40,K40,N40)</f>
        <v>0</v>
      </c>
      <c r="Q40" s="129"/>
      <c r="R40" s="11" t="str">
        <f>B40</f>
        <v>Lavinia More</v>
      </c>
    </row>
    <row r="41" spans="4:18" ht="13.5" thickBot="1">
      <c r="D41" s="21">
        <v>0</v>
      </c>
      <c r="E41" s="7">
        <f>IF(D41=0,0,VLOOKUP(D41,Tables!$D$3:$E$152,2,TRUE))</f>
        <v>0</v>
      </c>
      <c r="F41" s="3">
        <v>0</v>
      </c>
      <c r="G41" s="7">
        <f>IF(F41=0,0,TRUNC(1.84523*(((F41*100)-75)^1.348)))</f>
        <v>0</v>
      </c>
      <c r="H41" s="3">
        <v>0</v>
      </c>
      <c r="I41" s="7">
        <f>IF(H41=0,0,TRUNC(56.0211*((H41-1.5)^1.05)))</f>
        <v>0</v>
      </c>
      <c r="J41" s="3">
        <v>0</v>
      </c>
      <c r="K41" s="7">
        <f>IF(J41=0,0,TRUNC(0.188807*(((J41*100)-210)^1.41)))</f>
        <v>0</v>
      </c>
      <c r="L41" s="8">
        <v>0</v>
      </c>
      <c r="M41" s="21">
        <v>0</v>
      </c>
      <c r="N41" s="24">
        <f>IF(L41+M41=0,0,TRUNC(0.11193*((254-(L41*60+M41))^1.88)))</f>
        <v>0</v>
      </c>
      <c r="O41" s="13"/>
      <c r="P41" s="10">
        <f>SUM(E41,G41,I41,K41,N41)</f>
        <v>0</v>
      </c>
      <c r="Q41" s="50"/>
      <c r="R41" s="11">
        <f>B41</f>
        <v>0</v>
      </c>
    </row>
    <row r="42" spans="4:18" ht="13.5" thickBot="1">
      <c r="D42" s="21">
        <v>0</v>
      </c>
      <c r="E42" s="7">
        <f>IF(D42=0,0,VLOOKUP(D42,Tables!$D$3:$E$152,2,TRUE))</f>
        <v>0</v>
      </c>
      <c r="F42" s="3">
        <v>0</v>
      </c>
      <c r="G42" s="7">
        <f aca="true" t="shared" si="0" ref="G41:G53">IF(F42=0,0,TRUNC(1.84523*(((F42*100)-75)^1.348)))</f>
        <v>0</v>
      </c>
      <c r="H42" s="3">
        <v>0</v>
      </c>
      <c r="I42" s="7">
        <f aca="true" t="shared" si="1" ref="I41:I53">IF(H42=0,0,TRUNC(56.0211*((H42-1.5)^1.05)))</f>
        <v>0</v>
      </c>
      <c r="J42" s="3">
        <v>0</v>
      </c>
      <c r="K42" s="7">
        <f aca="true" t="shared" si="2" ref="K41:K53">IF(J42=0,0,TRUNC(0.188807*(((J42*100)-210)^1.41)))</f>
        <v>0</v>
      </c>
      <c r="L42" s="8">
        <v>0</v>
      </c>
      <c r="M42" s="21">
        <v>0</v>
      </c>
      <c r="N42" s="24">
        <f>IF(L42+M42=0,0,TRUNC(0.11193*((254-(L42*60+M42))^1.88)))</f>
        <v>0</v>
      </c>
      <c r="O42" s="13"/>
      <c r="P42" s="10">
        <f aca="true" t="shared" si="3" ref="P41:P53">SUM(E42,G42,I42,K42,N42)</f>
        <v>0</v>
      </c>
      <c r="Q42" s="50"/>
      <c r="R42" s="11">
        <f>B42</f>
        <v>0</v>
      </c>
    </row>
    <row r="43" spans="4:18" ht="13.5" thickBot="1">
      <c r="D43" s="21">
        <v>0</v>
      </c>
      <c r="E43" s="7">
        <f>IF(D43=0,0,VLOOKUP(D43,Tables!$D$3:$E$152,2,TRUE))</f>
        <v>0</v>
      </c>
      <c r="F43" s="3">
        <v>0</v>
      </c>
      <c r="G43" s="7">
        <f t="shared" si="0"/>
        <v>0</v>
      </c>
      <c r="H43" s="3">
        <v>0</v>
      </c>
      <c r="I43" s="7">
        <f t="shared" si="1"/>
        <v>0</v>
      </c>
      <c r="J43" s="3">
        <v>0</v>
      </c>
      <c r="K43" s="7">
        <f t="shared" si="2"/>
        <v>0</v>
      </c>
      <c r="L43" s="8">
        <v>0</v>
      </c>
      <c r="M43" s="21">
        <v>0</v>
      </c>
      <c r="N43" s="24">
        <f>IF(L43+M43=0,0,TRUNC(0.11193*((254-(L43*60+M43))^1.88)))</f>
        <v>0</v>
      </c>
      <c r="O43" s="13"/>
      <c r="P43" s="10">
        <f t="shared" si="3"/>
        <v>0</v>
      </c>
      <c r="Q43" s="50"/>
      <c r="R43" s="11">
        <f>B43</f>
        <v>0</v>
      </c>
    </row>
    <row r="44" spans="4:18" ht="13.5" thickBot="1">
      <c r="D44" s="21">
        <v>0</v>
      </c>
      <c r="E44" s="7">
        <f>IF(D44=0,0,VLOOKUP(D44,Tables!$D$3:$E$152,2,TRUE))</f>
        <v>0</v>
      </c>
      <c r="F44" s="3">
        <v>0</v>
      </c>
      <c r="G44" s="7">
        <f t="shared" si="0"/>
        <v>0</v>
      </c>
      <c r="H44" s="3">
        <v>0</v>
      </c>
      <c r="I44" s="7">
        <f t="shared" si="1"/>
        <v>0</v>
      </c>
      <c r="J44" s="3">
        <v>0</v>
      </c>
      <c r="K44" s="7">
        <f t="shared" si="2"/>
        <v>0</v>
      </c>
      <c r="L44" s="8">
        <v>0</v>
      </c>
      <c r="M44" s="21">
        <v>0</v>
      </c>
      <c r="N44" s="24">
        <f>IF(L44+M44=0,0,TRUNC(0.11193*((254-(L44*60+M44))^1.88)))</f>
        <v>0</v>
      </c>
      <c r="O44" s="13"/>
      <c r="P44" s="10">
        <f t="shared" si="3"/>
        <v>0</v>
      </c>
      <c r="Q44" s="50"/>
      <c r="R44" s="11">
        <f>B44</f>
        <v>0</v>
      </c>
    </row>
    <row r="45" spans="4:18" ht="13.5" thickBot="1">
      <c r="D45" s="21">
        <v>0</v>
      </c>
      <c r="E45" s="7">
        <f>IF(D45=0,0,VLOOKUP(D45,Tables!$D$3:$E$152,2,TRUE))</f>
        <v>0</v>
      </c>
      <c r="F45" s="3">
        <v>0</v>
      </c>
      <c r="G45" s="7">
        <f t="shared" si="0"/>
        <v>0</v>
      </c>
      <c r="H45" s="3">
        <v>0</v>
      </c>
      <c r="I45" s="7">
        <f t="shared" si="1"/>
        <v>0</v>
      </c>
      <c r="J45" s="3">
        <v>0</v>
      </c>
      <c r="K45" s="7">
        <f t="shared" si="2"/>
        <v>0</v>
      </c>
      <c r="L45" s="8">
        <v>0</v>
      </c>
      <c r="M45" s="21">
        <v>0</v>
      </c>
      <c r="N45" s="24">
        <f>IF(L45+M45=0,0,TRUNC(0.11193*((254-(L45*60+M45))^1.88)))</f>
        <v>0</v>
      </c>
      <c r="O45" s="13"/>
      <c r="P45" s="10">
        <f t="shared" si="3"/>
        <v>0</v>
      </c>
      <c r="Q45" s="50"/>
      <c r="R45" s="11">
        <f>B45</f>
        <v>0</v>
      </c>
    </row>
    <row r="46" spans="4:18" ht="13.5" thickBot="1">
      <c r="D46" s="21">
        <v>0</v>
      </c>
      <c r="E46" s="7">
        <f>IF(D46=0,0,VLOOKUP(D46,Tables!$D$3:$E$152,2,TRUE))</f>
        <v>0</v>
      </c>
      <c r="F46" s="3">
        <v>0</v>
      </c>
      <c r="G46" s="7">
        <f t="shared" si="0"/>
        <v>0</v>
      </c>
      <c r="H46" s="3">
        <v>0</v>
      </c>
      <c r="I46" s="7">
        <f t="shared" si="1"/>
        <v>0</v>
      </c>
      <c r="J46" s="3">
        <v>0</v>
      </c>
      <c r="K46" s="7">
        <f t="shared" si="2"/>
        <v>0</v>
      </c>
      <c r="L46" s="8">
        <v>0</v>
      </c>
      <c r="M46" s="21">
        <v>0</v>
      </c>
      <c r="N46" s="24">
        <f>IF(L46+M46=0,0,TRUNC(0.11193*((254-(L46*60+M46))^1.88)))</f>
        <v>0</v>
      </c>
      <c r="O46" s="13"/>
      <c r="P46" s="10">
        <f t="shared" si="3"/>
        <v>0</v>
      </c>
      <c r="Q46" s="50"/>
      <c r="R46" s="11">
        <f>B46</f>
        <v>0</v>
      </c>
    </row>
    <row r="47" spans="4:18" ht="13.5" thickBot="1">
      <c r="D47" s="21">
        <v>0</v>
      </c>
      <c r="E47" s="7">
        <f>IF(D47=0,0,VLOOKUP(D47,Tables!$D$3:$E$152,2,TRUE))</f>
        <v>0</v>
      </c>
      <c r="F47" s="3">
        <v>0</v>
      </c>
      <c r="G47" s="7">
        <f t="shared" si="0"/>
        <v>0</v>
      </c>
      <c r="H47" s="3">
        <v>0</v>
      </c>
      <c r="I47" s="7">
        <f t="shared" si="1"/>
        <v>0</v>
      </c>
      <c r="J47" s="3">
        <v>0</v>
      </c>
      <c r="K47" s="7">
        <f t="shared" si="2"/>
        <v>0</v>
      </c>
      <c r="L47" s="8">
        <v>0</v>
      </c>
      <c r="M47" s="21">
        <v>0</v>
      </c>
      <c r="N47" s="24">
        <f>IF(L47+M47=0,0,TRUNC(0.11193*((254-(L47*60+M47))^1.88)))</f>
        <v>0</v>
      </c>
      <c r="O47" s="13"/>
      <c r="P47" s="10">
        <f t="shared" si="3"/>
        <v>0</v>
      </c>
      <c r="Q47" s="50"/>
      <c r="R47" s="11">
        <f>B47</f>
        <v>0</v>
      </c>
    </row>
    <row r="48" spans="4:18" ht="13.5" thickBot="1">
      <c r="D48" s="21">
        <v>0</v>
      </c>
      <c r="E48" s="7">
        <f>IF(D48=0,0,VLOOKUP(D48,Tables!$D$3:$E$152,2,TRUE))</f>
        <v>0</v>
      </c>
      <c r="F48" s="3">
        <v>0</v>
      </c>
      <c r="G48" s="7">
        <f t="shared" si="0"/>
        <v>0</v>
      </c>
      <c r="H48" s="3">
        <v>0</v>
      </c>
      <c r="I48" s="7">
        <f t="shared" si="1"/>
        <v>0</v>
      </c>
      <c r="J48" s="3">
        <v>0</v>
      </c>
      <c r="K48" s="7">
        <f t="shared" si="2"/>
        <v>0</v>
      </c>
      <c r="L48" s="8">
        <v>0</v>
      </c>
      <c r="M48" s="21">
        <v>0</v>
      </c>
      <c r="N48" s="24">
        <f>IF(L48+M48=0,0,TRUNC(0.11193*((254-(L48*60+M48))^1.88)))</f>
        <v>0</v>
      </c>
      <c r="O48" s="13"/>
      <c r="P48" s="10">
        <f t="shared" si="3"/>
        <v>0</v>
      </c>
      <c r="Q48" s="50"/>
      <c r="R48" s="11">
        <f>B48</f>
        <v>0</v>
      </c>
    </row>
    <row r="49" spans="4:18" ht="13.5" thickBot="1">
      <c r="D49" s="21">
        <v>0</v>
      </c>
      <c r="E49" s="7">
        <f>IF(D49=0,0,VLOOKUP(D49,Tables!$D$3:$E$152,2,TRUE))</f>
        <v>0</v>
      </c>
      <c r="F49" s="3">
        <v>0</v>
      </c>
      <c r="G49" s="7">
        <f t="shared" si="0"/>
        <v>0</v>
      </c>
      <c r="H49" s="3">
        <v>0</v>
      </c>
      <c r="I49" s="7">
        <f t="shared" si="1"/>
        <v>0</v>
      </c>
      <c r="J49" s="3">
        <v>0</v>
      </c>
      <c r="K49" s="7">
        <f t="shared" si="2"/>
        <v>0</v>
      </c>
      <c r="L49" s="8">
        <v>0</v>
      </c>
      <c r="M49" s="21">
        <v>0</v>
      </c>
      <c r="N49" s="24">
        <f>IF(L49+M49=0,0,TRUNC(0.11193*((254-(L49*60+M49))^1.88)))</f>
        <v>0</v>
      </c>
      <c r="O49" s="13"/>
      <c r="P49" s="10">
        <f t="shared" si="3"/>
        <v>0</v>
      </c>
      <c r="Q49" s="50"/>
      <c r="R49" s="11">
        <f>B49</f>
        <v>0</v>
      </c>
    </row>
    <row r="50" spans="4:18" ht="13.5" thickBot="1">
      <c r="D50" s="21">
        <v>0</v>
      </c>
      <c r="E50" s="7">
        <f>IF(D50=0,0,VLOOKUP(D50,Tables!$D$3:$E$152,2,TRUE))</f>
        <v>0</v>
      </c>
      <c r="F50" s="3">
        <v>0</v>
      </c>
      <c r="G50" s="7">
        <f t="shared" si="0"/>
        <v>0</v>
      </c>
      <c r="H50" s="3">
        <v>0</v>
      </c>
      <c r="I50" s="7">
        <f t="shared" si="1"/>
        <v>0</v>
      </c>
      <c r="J50" s="3">
        <v>0</v>
      </c>
      <c r="K50" s="7">
        <f t="shared" si="2"/>
        <v>0</v>
      </c>
      <c r="L50" s="8">
        <v>0</v>
      </c>
      <c r="M50" s="21">
        <v>0</v>
      </c>
      <c r="N50" s="24">
        <f>IF(L50+M50=0,0,TRUNC(0.11193*((254-(L50*60+M50))^1.88)))</f>
        <v>0</v>
      </c>
      <c r="O50" s="13"/>
      <c r="P50" s="10">
        <f t="shared" si="3"/>
        <v>0</v>
      </c>
      <c r="Q50" s="50"/>
      <c r="R50" s="11">
        <f>B50</f>
        <v>0</v>
      </c>
    </row>
    <row r="51" spans="1:18" ht="13.5" thickBot="1">
      <c r="A51" s="115"/>
      <c r="B51" s="6"/>
      <c r="C51" s="6"/>
      <c r="D51" s="21">
        <v>0</v>
      </c>
      <c r="E51" s="7">
        <f>IF(D51=0,0,VLOOKUP(D51,Tables!$D$3:$E$152,2,TRUE))</f>
        <v>0</v>
      </c>
      <c r="F51" s="3">
        <v>0</v>
      </c>
      <c r="G51" s="7">
        <f t="shared" si="0"/>
        <v>0</v>
      </c>
      <c r="H51" s="3">
        <v>0</v>
      </c>
      <c r="I51" s="7">
        <f t="shared" si="1"/>
        <v>0</v>
      </c>
      <c r="J51" s="3">
        <v>0</v>
      </c>
      <c r="K51" s="7">
        <f t="shared" si="2"/>
        <v>0</v>
      </c>
      <c r="L51" s="8">
        <v>0</v>
      </c>
      <c r="M51" s="21">
        <v>0</v>
      </c>
      <c r="N51" s="24">
        <f>IF(L51+M51=0,0,TRUNC(0.11193*((254-(L51*60+M51))^1.88)))</f>
        <v>0</v>
      </c>
      <c r="O51" s="13"/>
      <c r="P51" s="10">
        <f t="shared" si="3"/>
        <v>0</v>
      </c>
      <c r="Q51" s="50"/>
      <c r="R51" s="11">
        <f>B51</f>
        <v>0</v>
      </c>
    </row>
    <row r="52" spans="1:18" ht="13.5" thickBot="1">
      <c r="A52" s="115"/>
      <c r="B52" s="6"/>
      <c r="C52" s="6"/>
      <c r="D52" s="21">
        <v>0</v>
      </c>
      <c r="E52" s="7">
        <f>IF(D52=0,0,VLOOKUP(D52,Tables!$D$3:$E$152,2,TRUE))</f>
        <v>0</v>
      </c>
      <c r="F52" s="3">
        <v>0</v>
      </c>
      <c r="G52" s="7">
        <f t="shared" si="0"/>
        <v>0</v>
      </c>
      <c r="H52" s="3">
        <v>0</v>
      </c>
      <c r="I52" s="7">
        <f t="shared" si="1"/>
        <v>0</v>
      </c>
      <c r="J52" s="3">
        <v>0</v>
      </c>
      <c r="K52" s="7">
        <f t="shared" si="2"/>
        <v>0</v>
      </c>
      <c r="L52" s="8">
        <v>0</v>
      </c>
      <c r="M52" s="21">
        <v>0</v>
      </c>
      <c r="N52" s="24">
        <f>IF(L52+M52=0,0,TRUNC(0.11193*((254-(L52*60+M52))^1.88)))</f>
        <v>0</v>
      </c>
      <c r="O52" s="13"/>
      <c r="P52" s="10">
        <f t="shared" si="3"/>
        <v>0</v>
      </c>
      <c r="Q52" s="50"/>
      <c r="R52" s="11">
        <f>B52</f>
        <v>0</v>
      </c>
    </row>
    <row r="53" spans="1:18" ht="12.75">
      <c r="A53" s="166"/>
      <c r="B53" s="125"/>
      <c r="C53" s="125"/>
      <c r="D53" s="167">
        <v>0</v>
      </c>
      <c r="E53" s="168">
        <f>IF(D53=0,0,VLOOKUP(D53,Tables!$D$3:$E$152,2,TRUE))</f>
        <v>0</v>
      </c>
      <c r="F53" s="169">
        <v>0</v>
      </c>
      <c r="G53" s="168">
        <f t="shared" si="0"/>
        <v>0</v>
      </c>
      <c r="H53" s="169">
        <v>0</v>
      </c>
      <c r="I53" s="168">
        <f t="shared" si="1"/>
        <v>0</v>
      </c>
      <c r="J53" s="169">
        <v>0</v>
      </c>
      <c r="K53" s="168">
        <f t="shared" si="2"/>
        <v>0</v>
      </c>
      <c r="L53" s="170">
        <v>0</v>
      </c>
      <c r="M53" s="167">
        <v>0</v>
      </c>
      <c r="N53" s="171">
        <f>IF(L53+M53=0,0,TRUNC(0.11193*((254-(L53*60+M53))^1.88)))</f>
        <v>0</v>
      </c>
      <c r="O53" s="172"/>
      <c r="P53" s="173">
        <f t="shared" si="3"/>
        <v>0</v>
      </c>
      <c r="Q53" s="174"/>
      <c r="R53" s="11">
        <f>B53</f>
        <v>0</v>
      </c>
    </row>
    <row r="54" spans="1:18" ht="12.75">
      <c r="A54" s="115"/>
      <c r="B54" s="6"/>
      <c r="C54" s="6"/>
      <c r="D54" s="21">
        <v>0</v>
      </c>
      <c r="E54" s="7">
        <f>IF(D54=0,0,VLOOKUP(D54,Tables!$D$3:$E$152,2,TRUE))</f>
        <v>0</v>
      </c>
      <c r="F54" s="3">
        <v>0</v>
      </c>
      <c r="G54" s="7">
        <f aca="true" t="shared" si="4" ref="G54:G61">IF(F54=0,0,TRUNC(1.84523*(((F54*100)-75)^1.348)))</f>
        <v>0</v>
      </c>
      <c r="H54" s="3">
        <v>0</v>
      </c>
      <c r="I54" s="7">
        <f aca="true" t="shared" si="5" ref="I54:I61">IF(H54=0,0,TRUNC(56.0211*((H54-1.5)^1.05)))</f>
        <v>0</v>
      </c>
      <c r="J54" s="3">
        <v>0</v>
      </c>
      <c r="K54" s="7">
        <f aca="true" t="shared" si="6" ref="K54:K61">IF(J54=0,0,TRUNC(0.188807*(((J54*100)-210)^1.41)))</f>
        <v>0</v>
      </c>
      <c r="L54" s="8">
        <v>0</v>
      </c>
      <c r="M54" s="21">
        <v>0</v>
      </c>
      <c r="N54" s="7">
        <f aca="true" t="shared" si="7" ref="N54:N61">IF(L54+M54=0,0,TRUNC(0.11193*((254-(L54*60+M54))^1.88)))</f>
        <v>0</v>
      </c>
      <c r="O54" s="126"/>
      <c r="P54" s="10">
        <f aca="true" t="shared" si="8" ref="P54:P61">SUM(E54,G54,I54,K54,N54)</f>
        <v>0</v>
      </c>
      <c r="Q54" s="174"/>
      <c r="R54" s="11">
        <f>B54</f>
        <v>0</v>
      </c>
    </row>
    <row r="55" spans="1:18" ht="12.75">
      <c r="A55" s="115"/>
      <c r="B55" s="6"/>
      <c r="C55" s="6"/>
      <c r="D55" s="21">
        <v>0</v>
      </c>
      <c r="E55" s="7">
        <f>IF(D55=0,0,VLOOKUP(D55,Tables!$D$3:$E$152,2,TRUE))</f>
        <v>0</v>
      </c>
      <c r="F55" s="3">
        <v>0</v>
      </c>
      <c r="G55" s="7">
        <f t="shared" si="4"/>
        <v>0</v>
      </c>
      <c r="H55" s="3">
        <v>0</v>
      </c>
      <c r="I55" s="7">
        <f t="shared" si="5"/>
        <v>0</v>
      </c>
      <c r="J55" s="3">
        <v>0</v>
      </c>
      <c r="K55" s="7">
        <f t="shared" si="6"/>
        <v>0</v>
      </c>
      <c r="L55" s="8">
        <v>0</v>
      </c>
      <c r="M55" s="21">
        <v>0</v>
      </c>
      <c r="N55" s="7">
        <f t="shared" si="7"/>
        <v>0</v>
      </c>
      <c r="O55" s="126"/>
      <c r="P55" s="10">
        <f t="shared" si="8"/>
        <v>0</v>
      </c>
      <c r="Q55" s="174"/>
      <c r="R55" s="11">
        <f>B55</f>
        <v>0</v>
      </c>
    </row>
    <row r="56" spans="1:18" ht="12.75">
      <c r="A56" s="115"/>
      <c r="B56" s="6"/>
      <c r="C56" s="6"/>
      <c r="D56" s="21">
        <v>0</v>
      </c>
      <c r="E56" s="7">
        <f>IF(D56=0,0,VLOOKUP(D56,Tables!$D$3:$E$152,2,TRUE))</f>
        <v>0</v>
      </c>
      <c r="F56" s="3">
        <v>0</v>
      </c>
      <c r="G56" s="7">
        <f t="shared" si="4"/>
        <v>0</v>
      </c>
      <c r="H56" s="3">
        <v>0</v>
      </c>
      <c r="I56" s="7">
        <f t="shared" si="5"/>
        <v>0</v>
      </c>
      <c r="J56" s="3">
        <v>0</v>
      </c>
      <c r="K56" s="7">
        <f t="shared" si="6"/>
        <v>0</v>
      </c>
      <c r="L56" s="8">
        <v>0</v>
      </c>
      <c r="M56" s="21">
        <v>0</v>
      </c>
      <c r="N56" s="7">
        <f t="shared" si="7"/>
        <v>0</v>
      </c>
      <c r="O56" s="126"/>
      <c r="P56" s="10">
        <f t="shared" si="8"/>
        <v>0</v>
      </c>
      <c r="Q56" s="174"/>
      <c r="R56" s="11">
        <f>B56</f>
        <v>0</v>
      </c>
    </row>
    <row r="57" spans="1:18" ht="12.75">
      <c r="A57" s="115"/>
      <c r="B57" s="6"/>
      <c r="C57" s="6"/>
      <c r="D57" s="21">
        <v>0</v>
      </c>
      <c r="E57" s="7">
        <f>IF(D57=0,0,VLOOKUP(D57,Tables!$D$3:$E$152,2,TRUE))</f>
        <v>0</v>
      </c>
      <c r="F57" s="3">
        <v>0</v>
      </c>
      <c r="G57" s="7">
        <f t="shared" si="4"/>
        <v>0</v>
      </c>
      <c r="H57" s="3">
        <v>0</v>
      </c>
      <c r="I57" s="7">
        <f t="shared" si="5"/>
        <v>0</v>
      </c>
      <c r="J57" s="3">
        <v>0</v>
      </c>
      <c r="K57" s="7">
        <f t="shared" si="6"/>
        <v>0</v>
      </c>
      <c r="L57" s="8">
        <v>0</v>
      </c>
      <c r="M57" s="21">
        <v>0</v>
      </c>
      <c r="N57" s="7">
        <f t="shared" si="7"/>
        <v>0</v>
      </c>
      <c r="O57" s="126"/>
      <c r="P57" s="10">
        <f t="shared" si="8"/>
        <v>0</v>
      </c>
      <c r="Q57" s="174"/>
      <c r="R57" s="11">
        <f>B57</f>
        <v>0</v>
      </c>
    </row>
    <row r="58" spans="1:18" ht="12.75">
      <c r="A58" s="166"/>
      <c r="B58" s="125"/>
      <c r="C58" s="125"/>
      <c r="D58" s="167">
        <v>0</v>
      </c>
      <c r="E58" s="168">
        <f>IF(D58=0,0,VLOOKUP(D58,Tables!$D$3:$E$152,2,TRUE))</f>
        <v>0</v>
      </c>
      <c r="F58" s="169">
        <v>0</v>
      </c>
      <c r="G58" s="168">
        <f t="shared" si="4"/>
        <v>0</v>
      </c>
      <c r="H58" s="169">
        <v>0</v>
      </c>
      <c r="I58" s="168">
        <f t="shared" si="5"/>
        <v>0</v>
      </c>
      <c r="J58" s="169">
        <v>0</v>
      </c>
      <c r="K58" s="168">
        <f t="shared" si="6"/>
        <v>0</v>
      </c>
      <c r="L58" s="170">
        <v>0</v>
      </c>
      <c r="M58" s="167">
        <v>0</v>
      </c>
      <c r="N58" s="168">
        <f t="shared" si="7"/>
        <v>0</v>
      </c>
      <c r="O58" s="175"/>
      <c r="P58" s="173">
        <f t="shared" si="8"/>
        <v>0</v>
      </c>
      <c r="Q58" s="174"/>
      <c r="R58" s="11">
        <f>B58</f>
        <v>0</v>
      </c>
    </row>
    <row r="59" spans="1:18" ht="12.75">
      <c r="A59" s="115"/>
      <c r="B59" s="6"/>
      <c r="C59" s="6"/>
      <c r="D59" s="167">
        <v>0</v>
      </c>
      <c r="E59" s="168">
        <f>IF(D59=0,0,VLOOKUP(D59,Tables!$D$3:$E$152,2,TRUE))</f>
        <v>0</v>
      </c>
      <c r="F59" s="169">
        <v>0</v>
      </c>
      <c r="G59" s="168">
        <f t="shared" si="4"/>
        <v>0</v>
      </c>
      <c r="H59" s="169">
        <v>0</v>
      </c>
      <c r="I59" s="168">
        <f t="shared" si="5"/>
        <v>0</v>
      </c>
      <c r="J59" s="169">
        <v>0</v>
      </c>
      <c r="K59" s="168">
        <f t="shared" si="6"/>
        <v>0</v>
      </c>
      <c r="L59" s="170">
        <v>0</v>
      </c>
      <c r="M59" s="167">
        <v>0</v>
      </c>
      <c r="N59" s="168">
        <f t="shared" si="7"/>
        <v>0</v>
      </c>
      <c r="O59" s="175"/>
      <c r="P59" s="173">
        <f t="shared" si="8"/>
        <v>0</v>
      </c>
      <c r="Q59" s="174"/>
      <c r="R59" s="11">
        <f>B59</f>
        <v>0</v>
      </c>
    </row>
    <row r="60" spans="1:18" ht="12.75">
      <c r="A60" s="115"/>
      <c r="B60" s="6"/>
      <c r="C60" s="6"/>
      <c r="D60" s="167">
        <v>0</v>
      </c>
      <c r="E60" s="168">
        <f>IF(D60=0,0,VLOOKUP(D60,Tables!$D$3:$E$152,2,TRUE))</f>
        <v>0</v>
      </c>
      <c r="F60" s="169">
        <v>0</v>
      </c>
      <c r="G60" s="168">
        <f t="shared" si="4"/>
        <v>0</v>
      </c>
      <c r="H60" s="169">
        <v>0</v>
      </c>
      <c r="I60" s="168">
        <f t="shared" si="5"/>
        <v>0</v>
      </c>
      <c r="J60" s="169">
        <v>0</v>
      </c>
      <c r="K60" s="168">
        <f t="shared" si="6"/>
        <v>0</v>
      </c>
      <c r="L60" s="170">
        <v>0</v>
      </c>
      <c r="M60" s="167">
        <v>0</v>
      </c>
      <c r="N60" s="168">
        <f t="shared" si="7"/>
        <v>0</v>
      </c>
      <c r="O60" s="175"/>
      <c r="P60" s="173">
        <f t="shared" si="8"/>
        <v>0</v>
      </c>
      <c r="Q60" s="174"/>
      <c r="R60" s="11">
        <f>B60</f>
        <v>0</v>
      </c>
    </row>
    <row r="61" spans="1:18" ht="12.75">
      <c r="A61" s="115"/>
      <c r="B61" s="6"/>
      <c r="C61" s="6"/>
      <c r="D61" s="21">
        <v>0</v>
      </c>
      <c r="E61" s="7">
        <f>IF(D61=0,0,VLOOKUP(D61,Tables!$D$3:$E$152,2,TRUE))</f>
        <v>0</v>
      </c>
      <c r="F61" s="3">
        <v>0</v>
      </c>
      <c r="G61" s="7">
        <f t="shared" si="4"/>
        <v>0</v>
      </c>
      <c r="H61" s="3">
        <v>0</v>
      </c>
      <c r="I61" s="7">
        <f t="shared" si="5"/>
        <v>0</v>
      </c>
      <c r="J61" s="3">
        <v>0</v>
      </c>
      <c r="K61" s="7">
        <f t="shared" si="6"/>
        <v>0</v>
      </c>
      <c r="L61" s="8">
        <v>0</v>
      </c>
      <c r="M61" s="21">
        <v>0</v>
      </c>
      <c r="N61" s="7">
        <f t="shared" si="7"/>
        <v>0</v>
      </c>
      <c r="O61" s="126"/>
      <c r="P61" s="10">
        <f t="shared" si="8"/>
        <v>0</v>
      </c>
      <c r="Q61" s="174"/>
      <c r="R61" s="11">
        <f>B61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1" max="1" width="7.28125" style="1" customWidth="1"/>
    <col min="2" max="2" width="25.421875" style="1" bestFit="1" customWidth="1"/>
    <col min="3" max="3" width="37.421875" style="1" bestFit="1" customWidth="1"/>
    <col min="4" max="4" width="10.421875" style="1" customWidth="1"/>
    <col min="5" max="5" width="5.7109375" style="1" customWidth="1"/>
    <col min="6" max="6" width="7.421875" style="60" customWidth="1"/>
    <col min="7" max="7" width="5.7109375" style="1" customWidth="1"/>
    <col min="8" max="8" width="8.8515625" style="1" customWidth="1"/>
    <col min="9" max="9" width="5.8515625" style="1" customWidth="1"/>
    <col min="10" max="10" width="0.2890625" style="1" customWidth="1"/>
    <col min="11" max="11" width="0.5625" style="1" customWidth="1"/>
    <col min="12" max="12" width="0.2890625" style="1" customWidth="1"/>
    <col min="13" max="13" width="8.8515625" style="19" customWidth="1"/>
    <col min="14" max="14" width="5.421875" style="15" customWidth="1"/>
    <col min="15" max="15" width="9.28125" style="14" hidden="1" customWidth="1"/>
    <col min="16" max="16" width="5.7109375" style="15" hidden="1" customWidth="1"/>
    <col min="17" max="17" width="9.7109375" style="14" hidden="1" customWidth="1"/>
    <col min="18" max="18" width="0.42578125" style="15" hidden="1" customWidth="1"/>
    <col min="19" max="19" width="8.00390625" style="16" customWidth="1"/>
    <col min="20" max="20" width="5.8515625" style="19" customWidth="1"/>
    <col min="21" max="21" width="0.13671875" style="17" customWidth="1"/>
    <col min="22" max="22" width="0.71875" style="18" hidden="1" customWidth="1"/>
    <col min="23" max="23" width="7.421875" style="4" customWidth="1"/>
    <col min="24" max="24" width="2.140625" style="4" customWidth="1"/>
    <col min="25" max="25" width="5.7109375" style="4" bestFit="1" customWidth="1"/>
    <col min="26" max="26" width="25.421875" style="5" bestFit="1" customWidth="1"/>
  </cols>
  <sheetData>
    <row r="2" spans="1:26" s="104" customFormat="1" ht="18">
      <c r="A2" s="108" t="s">
        <v>70</v>
      </c>
      <c r="B2" s="108"/>
      <c r="C2" s="108"/>
      <c r="D2" s="108"/>
      <c r="E2" s="96"/>
      <c r="F2" s="109"/>
      <c r="G2" s="96"/>
      <c r="H2" s="108"/>
      <c r="I2" s="96"/>
      <c r="J2" s="108"/>
      <c r="K2" s="96"/>
      <c r="L2" s="96"/>
      <c r="M2" s="110"/>
      <c r="N2" s="98"/>
      <c r="O2" s="111"/>
      <c r="P2" s="98"/>
      <c r="Q2" s="111"/>
      <c r="R2" s="98"/>
      <c r="S2" s="112"/>
      <c r="T2" s="110"/>
      <c r="U2" s="100"/>
      <c r="V2" s="101"/>
      <c r="W2" s="102"/>
      <c r="X2" s="102"/>
      <c r="Y2" s="102"/>
      <c r="Z2" s="103"/>
    </row>
    <row r="5" ht="13.5" thickBot="1"/>
    <row r="6" spans="1:25" s="2" customFormat="1" ht="12.75">
      <c r="A6" s="1"/>
      <c r="B6" s="1"/>
      <c r="C6" s="1"/>
      <c r="D6" s="39" t="s">
        <v>3</v>
      </c>
      <c r="E6" s="66"/>
      <c r="F6" s="71" t="s">
        <v>71</v>
      </c>
      <c r="G6" s="66"/>
      <c r="H6" s="28" t="s">
        <v>4</v>
      </c>
      <c r="I6" s="66"/>
      <c r="J6" s="40">
        <v>400</v>
      </c>
      <c r="K6" s="66"/>
      <c r="L6" s="63"/>
      <c r="M6" s="64" t="s">
        <v>0</v>
      </c>
      <c r="N6" s="66"/>
      <c r="O6" s="28" t="s">
        <v>1</v>
      </c>
      <c r="P6" s="66"/>
      <c r="Q6" s="28" t="s">
        <v>2</v>
      </c>
      <c r="R6" s="66"/>
      <c r="S6" s="29" t="s">
        <v>72</v>
      </c>
      <c r="T6" s="56"/>
      <c r="U6" s="68"/>
      <c r="V6" s="36"/>
      <c r="W6" s="35" t="s">
        <v>5</v>
      </c>
      <c r="X6" s="47"/>
      <c r="Y6" s="113"/>
    </row>
    <row r="7" spans="1:25" s="2" customFormat="1" ht="13.5" thickBot="1">
      <c r="A7" s="1"/>
      <c r="B7" s="1"/>
      <c r="C7" s="1"/>
      <c r="D7" s="41" t="s">
        <v>7</v>
      </c>
      <c r="E7" s="67"/>
      <c r="F7" s="72"/>
      <c r="G7" s="67"/>
      <c r="H7" s="43"/>
      <c r="I7" s="67"/>
      <c r="J7" s="44" t="s">
        <v>8</v>
      </c>
      <c r="K7" s="67"/>
      <c r="L7" s="65"/>
      <c r="M7" s="44" t="s">
        <v>6</v>
      </c>
      <c r="N7" s="67"/>
      <c r="O7" s="43" t="s">
        <v>7</v>
      </c>
      <c r="P7" s="67"/>
      <c r="Q7" s="43"/>
      <c r="R7" s="67"/>
      <c r="S7" s="45" t="s">
        <v>10</v>
      </c>
      <c r="T7" s="59" t="s">
        <v>66</v>
      </c>
      <c r="U7" s="69"/>
      <c r="V7" s="46"/>
      <c r="W7" s="42" t="s">
        <v>9</v>
      </c>
      <c r="X7" s="48"/>
      <c r="Y7" s="113"/>
    </row>
    <row r="8" spans="4:25" ht="12.75">
      <c r="D8" s="25"/>
      <c r="E8" s="24"/>
      <c r="F8" s="73"/>
      <c r="G8" s="24"/>
      <c r="H8" s="25"/>
      <c r="I8" s="24"/>
      <c r="J8" s="23"/>
      <c r="K8" s="24"/>
      <c r="L8" s="61"/>
      <c r="M8" s="23"/>
      <c r="N8" s="24"/>
      <c r="O8" s="25"/>
      <c r="P8" s="24"/>
      <c r="Q8" s="25"/>
      <c r="R8" s="24"/>
      <c r="S8" s="38"/>
      <c r="T8" s="20"/>
      <c r="U8" s="70"/>
      <c r="V8" s="33"/>
      <c r="W8" s="32"/>
      <c r="X8" s="58"/>
      <c r="Y8" s="114"/>
    </row>
    <row r="9" spans="1:26" ht="12.75">
      <c r="A9" s="6">
        <v>461</v>
      </c>
      <c r="B9" s="207" t="s">
        <v>215</v>
      </c>
      <c r="C9" s="148" t="s">
        <v>154</v>
      </c>
      <c r="D9" s="3">
        <v>6.5</v>
      </c>
      <c r="E9" s="7">
        <f>IF(D9=0,0,TRUNC(0.14354*(((D9*100)-220)^1.4)))</f>
        <v>697</v>
      </c>
      <c r="F9" s="74">
        <v>27.06</v>
      </c>
      <c r="G9" s="7">
        <f>IF(F9=0,0,TRUNC(12.91*((F9-4)^1.1)))</f>
        <v>407</v>
      </c>
      <c r="H9" s="3">
        <v>42.63</v>
      </c>
      <c r="I9" s="7">
        <f>IF(H9=0,0,TRUNC(10.14*((H9-7)^1.08)))</f>
        <v>480</v>
      </c>
      <c r="J9" s="21">
        <v>0</v>
      </c>
      <c r="K9" s="7">
        <f>IF(J9=0,0,TRUNC(1.53775*((81.86-J9)^1.81)))</f>
        <v>0</v>
      </c>
      <c r="L9" s="62"/>
      <c r="M9" s="21">
        <v>14.2</v>
      </c>
      <c r="N9" s="7">
        <f>IF(M9=0,0,TRUNC(7.237*((26.76-M9)^1.835)))</f>
        <v>751</v>
      </c>
      <c r="O9" s="3">
        <v>0</v>
      </c>
      <c r="P9" s="7">
        <f>IF(O9=0,0,TRUNC(0.8465*(((O9*100)-75)^1.42)))</f>
        <v>0</v>
      </c>
      <c r="Q9" s="3">
        <v>0</v>
      </c>
      <c r="R9" s="7">
        <f>IF(Q9=0,0,TRUNC(51.39*((Q9-1.5)^1.05)))</f>
        <v>0</v>
      </c>
      <c r="S9" s="8">
        <v>4</v>
      </c>
      <c r="T9" s="21">
        <v>53.8</v>
      </c>
      <c r="U9" s="7">
        <f>IF(S9+T9=0,0,TRUNC(0.03768*((480-(S9*60+T9))^1.85)))</f>
        <v>596</v>
      </c>
      <c r="V9" s="9"/>
      <c r="W9" s="10">
        <f>SUM(G9,N9,P9,R9,K9,E9,I9,U9)</f>
        <v>2931</v>
      </c>
      <c r="X9" s="50"/>
      <c r="Y9" s="116">
        <f>A9</f>
        <v>461</v>
      </c>
      <c r="Z9" s="11" t="str">
        <f>B9</f>
        <v>Dominic Ogbechie </v>
      </c>
    </row>
    <row r="10" spans="1:26" ht="12.75">
      <c r="A10" s="127">
        <v>465</v>
      </c>
      <c r="B10" s="181" t="s">
        <v>292</v>
      </c>
      <c r="C10" s="210" t="s">
        <v>293</v>
      </c>
      <c r="D10" s="3">
        <v>5.54</v>
      </c>
      <c r="E10" s="7">
        <f>IF(D10=0,0,TRUNC(0.14354*(((D10*100)-220)^1.4)))</f>
        <v>490</v>
      </c>
      <c r="F10" s="74">
        <v>38.49</v>
      </c>
      <c r="G10" s="7">
        <f>IF(F10=0,0,TRUNC(12.91*((F10-4)^1.1)))</f>
        <v>634</v>
      </c>
      <c r="H10" s="3">
        <v>39.12</v>
      </c>
      <c r="I10" s="7">
        <f>IF(H10=0,0,TRUNC(10.14*((H10-7)^1.08)))</f>
        <v>429</v>
      </c>
      <c r="J10" s="21">
        <v>0</v>
      </c>
      <c r="K10" s="7">
        <f>IF(J10=0,0,TRUNC(1.53775*((81.86-J10)^1.81)))</f>
        <v>0</v>
      </c>
      <c r="L10" s="62"/>
      <c r="M10" s="21">
        <v>14.8</v>
      </c>
      <c r="N10" s="7">
        <f>IF(M10=0,0,TRUNC(7.237*((26.76-M10)^1.835)))</f>
        <v>687</v>
      </c>
      <c r="O10" s="3">
        <v>0</v>
      </c>
      <c r="P10" s="7">
        <f>IF(O10=0,0,TRUNC(0.8465*(((O10*100)-75)^1.42)))</f>
        <v>0</v>
      </c>
      <c r="Q10" s="3">
        <v>0</v>
      </c>
      <c r="R10" s="7">
        <f>IF(Q10=0,0,TRUNC(51.39*((Q10-1.5)^1.05)))</f>
        <v>0</v>
      </c>
      <c r="S10" s="8">
        <v>4</v>
      </c>
      <c r="T10" s="21">
        <v>57.2</v>
      </c>
      <c r="U10" s="7">
        <f>IF(S10+T10=0,0,TRUNC(0.03768*((480-(S10*60+T10))^1.85)))</f>
        <v>576</v>
      </c>
      <c r="V10" s="9"/>
      <c r="W10" s="10">
        <f>SUM(G10,N10,P10,R10,K10,E10,I10,U10)</f>
        <v>2816</v>
      </c>
      <c r="X10" s="50"/>
      <c r="Y10" s="116">
        <f>A10</f>
        <v>465</v>
      </c>
      <c r="Z10" s="11" t="str">
        <f>B10</f>
        <v>Douglas Noel</v>
      </c>
    </row>
    <row r="11" spans="1:26" ht="12.75">
      <c r="A11" s="6">
        <v>464</v>
      </c>
      <c r="B11" s="181" t="s">
        <v>290</v>
      </c>
      <c r="C11" s="181" t="s">
        <v>291</v>
      </c>
      <c r="D11" s="3">
        <v>5.02</v>
      </c>
      <c r="E11" s="7">
        <f>IF(D11=0,0,TRUNC(0.14354*(((D11*100)-220)^1.4)))</f>
        <v>386</v>
      </c>
      <c r="F11" s="74">
        <v>22.83</v>
      </c>
      <c r="G11" s="7">
        <f>IF(F11=0,0,TRUNC(12.91*((F11-4)^1.1)))</f>
        <v>326</v>
      </c>
      <c r="H11" s="3">
        <v>26.45</v>
      </c>
      <c r="I11" s="7">
        <f>IF(H11=0,0,TRUNC(10.14*((H11-7)^1.08)))</f>
        <v>250</v>
      </c>
      <c r="J11" s="21">
        <v>0</v>
      </c>
      <c r="K11" s="7">
        <f>IF(J11=0,0,TRUNC(1.53775*((81.86-J11)^1.81)))</f>
        <v>0</v>
      </c>
      <c r="L11" s="62"/>
      <c r="M11" s="21">
        <v>16</v>
      </c>
      <c r="N11" s="7">
        <f>IF(M11=0,0,TRUNC(7.237*((26.76-M11)^1.835)))</f>
        <v>566</v>
      </c>
      <c r="O11" s="3">
        <v>0</v>
      </c>
      <c r="P11" s="7">
        <f>IF(O11=0,0,TRUNC(0.8465*(((O11*100)-75)^1.42)))</f>
        <v>0</v>
      </c>
      <c r="Q11" s="3">
        <v>0</v>
      </c>
      <c r="R11" s="7">
        <f>IF(Q11=0,0,TRUNC(51.39*((Q11-1.5)^1.05)))</f>
        <v>0</v>
      </c>
      <c r="S11" s="8">
        <v>4</v>
      </c>
      <c r="T11" s="21">
        <v>44.1</v>
      </c>
      <c r="U11" s="7">
        <f>IF(S11+T11=0,0,TRUNC(0.03768*((480-(S11*60+T11))^1.85)))</f>
        <v>655</v>
      </c>
      <c r="V11" s="9"/>
      <c r="W11" s="10">
        <f>SUM(G11,N11,P11,R11,K11,E11,I11,U11)</f>
        <v>2183</v>
      </c>
      <c r="X11" s="50"/>
      <c r="Y11" s="116">
        <f>A11</f>
        <v>464</v>
      </c>
      <c r="Z11" s="11" t="str">
        <f>B11</f>
        <v>Ben Blake</v>
      </c>
    </row>
    <row r="12" spans="1:26" ht="12.75">
      <c r="A12" s="127">
        <v>463</v>
      </c>
      <c r="B12" s="148" t="s">
        <v>230</v>
      </c>
      <c r="C12" s="148" t="s">
        <v>231</v>
      </c>
      <c r="D12" s="3">
        <v>4.83</v>
      </c>
      <c r="E12" s="7">
        <f>IF(D12=0,0,TRUNC(0.14354*(((D12*100)-220)^1.4)))</f>
        <v>350</v>
      </c>
      <c r="F12" s="74">
        <v>25.65</v>
      </c>
      <c r="G12" s="7">
        <f>IF(F12=0,0,TRUNC(12.91*((F12-4)^1.1)))</f>
        <v>380</v>
      </c>
      <c r="H12" s="3">
        <v>16.62</v>
      </c>
      <c r="I12" s="7">
        <f>IF(H12=0,0,TRUNC(10.14*((H12-7)^1.08)))</f>
        <v>116</v>
      </c>
      <c r="J12" s="21">
        <v>0</v>
      </c>
      <c r="K12" s="7">
        <f>IF(J12=0,0,TRUNC(1.53775*((81.86-J12)^1.81)))</f>
        <v>0</v>
      </c>
      <c r="L12" s="62"/>
      <c r="M12" s="21">
        <v>16</v>
      </c>
      <c r="N12" s="7">
        <f>IF(M12=0,0,TRUNC(7.237*((26.76-M12)^1.835)))</f>
        <v>566</v>
      </c>
      <c r="O12" s="3">
        <v>0</v>
      </c>
      <c r="P12" s="7">
        <f>IF(O12=0,0,TRUNC(0.8465*(((O12*100)-75)^1.42)))</f>
        <v>0</v>
      </c>
      <c r="Q12" s="3">
        <v>0</v>
      </c>
      <c r="R12" s="7">
        <f>IF(Q12=0,0,TRUNC(51.39*((Q12-1.5)^1.05)))</f>
        <v>0</v>
      </c>
      <c r="S12" s="8">
        <v>4</v>
      </c>
      <c r="T12" s="21">
        <v>36.1</v>
      </c>
      <c r="U12" s="7">
        <f>IF(S12+T12=0,0,TRUNC(0.03768*((480-(S12*60+T12))^1.85)))</f>
        <v>705</v>
      </c>
      <c r="V12" s="9"/>
      <c r="W12" s="10">
        <f>SUM(G12,N12,P12,R12,K12,E12,I12,U12)</f>
        <v>2117</v>
      </c>
      <c r="X12" s="50"/>
      <c r="Y12" s="116">
        <f>A12</f>
        <v>463</v>
      </c>
      <c r="Z12" s="11" t="str">
        <f>B12</f>
        <v>Oscar Heaney-Brufal</v>
      </c>
    </row>
    <row r="13" spans="1:26" ht="12.75">
      <c r="A13" s="6">
        <v>462</v>
      </c>
      <c r="B13" s="177" t="s">
        <v>228</v>
      </c>
      <c r="C13" s="177" t="s">
        <v>229</v>
      </c>
      <c r="D13" s="3">
        <v>5.86</v>
      </c>
      <c r="E13" s="7">
        <f>IF(D13=0,0,TRUNC(0.14354*(((D13*100)-220)^1.4)))</f>
        <v>556</v>
      </c>
      <c r="F13" s="74">
        <v>29.16</v>
      </c>
      <c r="G13" s="7">
        <f>IF(F13=0,0,TRUNC(12.91*((F13-4)^1.1)))</f>
        <v>448</v>
      </c>
      <c r="H13" s="3">
        <v>28.41</v>
      </c>
      <c r="I13" s="7">
        <f>IF(H13=0,0,TRUNC(10.14*((H13-7)^1.08)))</f>
        <v>277</v>
      </c>
      <c r="J13" s="21">
        <v>0</v>
      </c>
      <c r="K13" s="7">
        <f>IF(J13=0,0,TRUNC(1.53775*((81.86-J13)^1.81)))</f>
        <v>0</v>
      </c>
      <c r="L13" s="62"/>
      <c r="M13" s="21">
        <v>14.6</v>
      </c>
      <c r="N13" s="7">
        <f>IF(M13=0,0,TRUNC(7.237*((26.76-M13)^1.835)))</f>
        <v>708</v>
      </c>
      <c r="O13" s="3">
        <v>0</v>
      </c>
      <c r="P13" s="7">
        <f>IF(O13=0,0,TRUNC(0.8465*(((O13*100)-75)^1.42)))</f>
        <v>0</v>
      </c>
      <c r="Q13" s="3">
        <v>0</v>
      </c>
      <c r="R13" s="7">
        <f>IF(Q13=0,0,TRUNC(51.39*((Q13-1.5)^1.05)))</f>
        <v>0</v>
      </c>
      <c r="S13" s="8">
        <v>6</v>
      </c>
      <c r="T13" s="21">
        <v>52.8</v>
      </c>
      <c r="U13" s="7">
        <f>IF(S13+T13=0,0,TRUNC(0.03768*((480-(S13*60+T13))^1.85)))</f>
        <v>90</v>
      </c>
      <c r="V13" s="9"/>
      <c r="W13" s="10">
        <f>SUM(G13,N13,P13,R13,K13,E13,I13,U13)</f>
        <v>2079</v>
      </c>
      <c r="X13" s="50"/>
      <c r="Y13" s="116">
        <f>A13</f>
        <v>462</v>
      </c>
      <c r="Z13" s="11" t="str">
        <f>B13</f>
        <v>Zack Darlington </v>
      </c>
    </row>
    <row r="14" spans="1:26" ht="12.75">
      <c r="A14" s="192">
        <v>28</v>
      </c>
      <c r="B14" s="178" t="s">
        <v>305</v>
      </c>
      <c r="C14" s="178" t="s">
        <v>302</v>
      </c>
      <c r="D14" s="3">
        <v>4.62</v>
      </c>
      <c r="E14" s="7">
        <f>IF(D14=0,0,TRUNC(0.14354*(((D14*100)-220)^1.4)))</f>
        <v>312</v>
      </c>
      <c r="F14" s="74">
        <v>20.02</v>
      </c>
      <c r="G14" s="7">
        <f>IF(F14=0,0,TRUNC(12.91*((F14-4)^1.1)))</f>
        <v>272</v>
      </c>
      <c r="H14" s="3">
        <v>31.37</v>
      </c>
      <c r="I14" s="7">
        <f>IF(H14=0,0,TRUNC(10.14*((H14-7)^1.08)))</f>
        <v>319</v>
      </c>
      <c r="J14" s="21">
        <v>0</v>
      </c>
      <c r="K14" s="7">
        <f>IF(J14=0,0,TRUNC(1.53775*((81.86-J14)^1.81)))</f>
        <v>0</v>
      </c>
      <c r="L14" s="62"/>
      <c r="M14" s="21">
        <v>19.2</v>
      </c>
      <c r="N14" s="7">
        <f>IF(M14=0,0,TRUNC(7.237*((26.76-M14)^1.835)))</f>
        <v>296</v>
      </c>
      <c r="O14" s="3">
        <v>0</v>
      </c>
      <c r="P14" s="7">
        <f>IF(O14=0,0,TRUNC(0.8465*(((O14*100)-75)^1.42)))</f>
        <v>0</v>
      </c>
      <c r="Q14" s="3">
        <v>0</v>
      </c>
      <c r="R14" s="7">
        <f>IF(Q14=0,0,TRUNC(51.39*((Q14-1.5)^1.05)))</f>
        <v>0</v>
      </c>
      <c r="S14" s="8">
        <v>5</v>
      </c>
      <c r="T14" s="21">
        <v>9</v>
      </c>
      <c r="U14" s="7">
        <f>IF(S14+T14=0,0,TRUNC(0.03768*((480-(S14*60+T14))^1.85)))</f>
        <v>509</v>
      </c>
      <c r="V14" s="9"/>
      <c r="W14" s="10">
        <f>SUM(G14,N14,P14,R14,K14,E14,I14,U14)</f>
        <v>1708</v>
      </c>
      <c r="X14" s="50"/>
      <c r="Y14" s="116">
        <f>A14</f>
        <v>28</v>
      </c>
      <c r="Z14" s="11" t="str">
        <f>B14</f>
        <v>Oliver Killen</v>
      </c>
    </row>
    <row r="15" spans="1:26" ht="12.75">
      <c r="A15" s="178">
        <v>29</v>
      </c>
      <c r="B15" s="6" t="s">
        <v>316</v>
      </c>
      <c r="C15" s="6" t="s">
        <v>317</v>
      </c>
      <c r="D15" s="3">
        <v>4.33</v>
      </c>
      <c r="E15" s="7">
        <f>IF(D15=0,0,TRUNC(0.14354*(((D15*100)-220)^1.4)))</f>
        <v>261</v>
      </c>
      <c r="F15" s="74">
        <v>19.08</v>
      </c>
      <c r="G15" s="7">
        <f>IF(F15=0,0,TRUNC(12.91*((F15-4)^1.1)))</f>
        <v>255</v>
      </c>
      <c r="H15" s="3">
        <v>25.93</v>
      </c>
      <c r="I15" s="7">
        <f>IF(H15=0,0,TRUNC(10.14*((H15-7)^1.08)))</f>
        <v>242</v>
      </c>
      <c r="J15" s="21">
        <v>0</v>
      </c>
      <c r="K15" s="7">
        <f>IF(J15=0,0,TRUNC(1.53775*((81.86-J15)^1.81)))</f>
        <v>0</v>
      </c>
      <c r="L15" s="62"/>
      <c r="M15" s="21">
        <v>19.3</v>
      </c>
      <c r="N15" s="7">
        <f>IF(M15=0,0,TRUNC(7.237*((26.76-M15)^1.835)))</f>
        <v>289</v>
      </c>
      <c r="O15" s="3">
        <v>0</v>
      </c>
      <c r="P15" s="7">
        <f>IF(O15=0,0,TRUNC(0.8465*(((O15*100)-75)^1.42)))</f>
        <v>0</v>
      </c>
      <c r="Q15" s="3">
        <v>0</v>
      </c>
      <c r="R15" s="7">
        <f>IF(Q15=0,0,TRUNC(51.39*((Q15-1.5)^1.05)))</f>
        <v>0</v>
      </c>
      <c r="S15" s="8">
        <v>6</v>
      </c>
      <c r="T15" s="21">
        <v>20.1</v>
      </c>
      <c r="U15" s="7">
        <f>IF(S15+T15=0,0,TRUNC(0.03768*((480-(S15*60+T15))^1.85)))</f>
        <v>188</v>
      </c>
      <c r="V15" s="9"/>
      <c r="W15" s="10">
        <f>SUM(G15,N15,P15,R15,K15,E15,I15,U15)</f>
        <v>1235</v>
      </c>
      <c r="X15" s="50"/>
      <c r="Y15" s="116">
        <f>A15</f>
        <v>29</v>
      </c>
      <c r="Z15" s="11" t="str">
        <f>B15</f>
        <v>Richard Wright</v>
      </c>
    </row>
    <row r="16" spans="1:26" ht="12.75">
      <c r="A16" s="192">
        <v>37</v>
      </c>
      <c r="B16" s="6" t="s">
        <v>319</v>
      </c>
      <c r="C16" s="6" t="s">
        <v>317</v>
      </c>
      <c r="D16" s="3">
        <v>4.71</v>
      </c>
      <c r="E16" s="7">
        <f>IF(D16=0,0,TRUNC(0.14354*(((D16*100)-220)^1.4)))</f>
        <v>328</v>
      </c>
      <c r="F16" s="74">
        <v>12.8</v>
      </c>
      <c r="G16" s="7">
        <f>IF(F16=0,0,TRUNC(12.91*((F16-4)^1.1)))</f>
        <v>141</v>
      </c>
      <c r="H16" s="3">
        <v>18.32</v>
      </c>
      <c r="I16" s="7">
        <f>IF(H16=0,0,TRUNC(10.14*((H16-7)^1.08)))</f>
        <v>139</v>
      </c>
      <c r="J16" s="21">
        <v>0</v>
      </c>
      <c r="K16" s="7">
        <f>IF(J16=0,0,TRUNC(1.53775*((81.86-J16)^1.81)))</f>
        <v>0</v>
      </c>
      <c r="L16" s="62"/>
      <c r="M16" s="21">
        <v>18.8</v>
      </c>
      <c r="N16" s="7">
        <f>IF(M16=0,0,TRUNC(7.237*((26.76-M16)^1.835)))</f>
        <v>325</v>
      </c>
      <c r="O16" s="3">
        <v>0</v>
      </c>
      <c r="P16" s="7">
        <f>IF(O16=0,0,TRUNC(0.8465*(((O16*100)-75)^1.42)))</f>
        <v>0</v>
      </c>
      <c r="Q16" s="3">
        <v>0</v>
      </c>
      <c r="R16" s="7">
        <f>IF(Q16=0,0,TRUNC(51.39*((Q16-1.5)^1.05)))</f>
        <v>0</v>
      </c>
      <c r="S16" s="8">
        <v>6</v>
      </c>
      <c r="T16" s="21">
        <v>17.4</v>
      </c>
      <c r="U16" s="7">
        <f>IF(S16+T16=0,0,TRUNC(0.03768*((480-(S16*60+T16))^1.85)))</f>
        <v>198</v>
      </c>
      <c r="V16" s="9"/>
      <c r="W16" s="10">
        <f>SUM(G16,N16,P16,R16,K16,E16,I16,U16)</f>
        <v>1131</v>
      </c>
      <c r="X16" s="50"/>
      <c r="Y16" s="116">
        <f>A16</f>
        <v>37</v>
      </c>
      <c r="Z16" s="11" t="str">
        <f>B16</f>
        <v>Anthony Joseph</v>
      </c>
    </row>
    <row r="17" spans="1:26" ht="12.75">
      <c r="A17" s="192">
        <v>39</v>
      </c>
      <c r="B17" s="196" t="s">
        <v>320</v>
      </c>
      <c r="C17" s="196" t="s">
        <v>317</v>
      </c>
      <c r="D17" s="3">
        <v>3.69</v>
      </c>
      <c r="E17" s="7">
        <f>IF(D17=0,0,TRUNC(0.14354*(((D17*100)-220)^1.4)))</f>
        <v>158</v>
      </c>
      <c r="F17" s="74">
        <v>9.75</v>
      </c>
      <c r="G17" s="7">
        <f>IF(F17=0,0,TRUNC(12.91*((F17-4)^1.1)))</f>
        <v>88</v>
      </c>
      <c r="H17" s="3">
        <v>10.57</v>
      </c>
      <c r="I17" s="7">
        <f>IF(H17=0,0,TRUNC(10.14*((H17-7)^1.08)))</f>
        <v>40</v>
      </c>
      <c r="J17" s="21">
        <v>0</v>
      </c>
      <c r="K17" s="7">
        <f>IF(J17=0,0,TRUNC(1.53775*((81.86-J17)^1.81)))</f>
        <v>0</v>
      </c>
      <c r="L17" s="62"/>
      <c r="M17" s="21">
        <v>20.2</v>
      </c>
      <c r="N17" s="7">
        <f>IF(M17=0,0,TRUNC(7.237*((26.76-M17)^1.835)))</f>
        <v>228</v>
      </c>
      <c r="O17" s="3">
        <v>0</v>
      </c>
      <c r="P17" s="7">
        <f>IF(O17=0,0,TRUNC(0.8465*(((O17*100)-75)^1.42)))</f>
        <v>0</v>
      </c>
      <c r="Q17" s="3">
        <v>0</v>
      </c>
      <c r="R17" s="7">
        <f>IF(Q17=0,0,TRUNC(51.39*((Q17-1.5)^1.05)))</f>
        <v>0</v>
      </c>
      <c r="S17" s="8">
        <v>7</v>
      </c>
      <c r="T17" s="21">
        <v>37.3</v>
      </c>
      <c r="U17" s="7">
        <f>IF(S17+T17=0,0,TRUNC(0.03768*((480-(S17*60+T17))^1.85)))</f>
        <v>12</v>
      </c>
      <c r="V17" s="9"/>
      <c r="W17" s="10">
        <f>SUM(G17,N17,P17,R17,K17,E17,I17,U17)</f>
        <v>526</v>
      </c>
      <c r="X17" s="50"/>
      <c r="Y17" s="116">
        <f>A17</f>
        <v>39</v>
      </c>
      <c r="Z17" s="11" t="str">
        <f>B17</f>
        <v>T'Shan Barnes</v>
      </c>
    </row>
    <row r="18" spans="1:26" ht="12.75">
      <c r="A18" s="178">
        <v>36</v>
      </c>
      <c r="B18" s="196" t="s">
        <v>318</v>
      </c>
      <c r="C18" s="196" t="s">
        <v>317</v>
      </c>
      <c r="D18" s="3">
        <v>4.18</v>
      </c>
      <c r="E18" s="7">
        <f>IF(D18=0,0,TRUNC(0.14354*(((D18*100)-220)^1.4)))</f>
        <v>235</v>
      </c>
      <c r="F18" s="74">
        <v>0</v>
      </c>
      <c r="G18" s="7">
        <f>IF(F18=0,0,TRUNC(12.91*((F18-4)^1.1)))</f>
        <v>0</v>
      </c>
      <c r="H18" s="3">
        <v>0</v>
      </c>
      <c r="I18" s="7">
        <f>IF(H18=0,0,TRUNC(10.14*((H18-7)^1.08)))</f>
        <v>0</v>
      </c>
      <c r="J18" s="21">
        <v>0</v>
      </c>
      <c r="K18" s="7">
        <f>IF(J18=0,0,TRUNC(1.53775*((81.86-J18)^1.81)))</f>
        <v>0</v>
      </c>
      <c r="L18" s="62"/>
      <c r="M18" s="21">
        <v>21.6</v>
      </c>
      <c r="N18" s="7">
        <f>IF(M18=0,0,TRUNC(7.237*((26.76-M18)^1.835)))</f>
        <v>146</v>
      </c>
      <c r="O18" s="3">
        <v>0</v>
      </c>
      <c r="P18" s="7">
        <f>IF(O18=0,0,TRUNC(0.8465*(((O18*100)-75)^1.42)))</f>
        <v>0</v>
      </c>
      <c r="Q18" s="3">
        <v>0</v>
      </c>
      <c r="R18" s="7">
        <f>IF(Q18=0,0,TRUNC(51.39*((Q18-1.5)^1.05)))</f>
        <v>0</v>
      </c>
      <c r="S18" s="8">
        <v>0</v>
      </c>
      <c r="T18" s="21">
        <v>0</v>
      </c>
      <c r="U18" s="7">
        <f>IF(S18+T18=0,0,TRUNC(0.03768*((480-(S18*60+T18))^1.85)))</f>
        <v>0</v>
      </c>
      <c r="V18" s="9"/>
      <c r="W18" s="10">
        <f>SUM(G18,N18,P18,R18,K18,E18,I18,U18)</f>
        <v>381</v>
      </c>
      <c r="X18" s="50"/>
      <c r="Y18" s="116">
        <f>A18</f>
        <v>36</v>
      </c>
      <c r="Z18" s="11" t="str">
        <f>B18</f>
        <v>Ezekiel Conteh</v>
      </c>
    </row>
    <row r="19" spans="1:26" ht="12.75">
      <c r="A19" s="6">
        <v>460</v>
      </c>
      <c r="B19" s="199" t="s">
        <v>210</v>
      </c>
      <c r="C19" s="199" t="s">
        <v>213</v>
      </c>
      <c r="D19" s="3">
        <v>0</v>
      </c>
      <c r="E19" s="7">
        <f>IF(D19=0,0,TRUNC(0.14354*(((D19*100)-220)^1.4)))</f>
        <v>0</v>
      </c>
      <c r="F19" s="74">
        <v>0</v>
      </c>
      <c r="G19" s="7">
        <f>IF(F19=0,0,TRUNC(12.91*((F19-4)^1.1)))</f>
        <v>0</v>
      </c>
      <c r="H19" s="3">
        <v>0</v>
      </c>
      <c r="I19" s="7">
        <f>IF(H19=0,0,TRUNC(10.14*((H19-7)^1.08)))</f>
        <v>0</v>
      </c>
      <c r="J19" s="21">
        <v>0</v>
      </c>
      <c r="K19" s="7">
        <f>IF(J19=0,0,TRUNC(1.53775*((81.86-J19)^1.81)))</f>
        <v>0</v>
      </c>
      <c r="L19" s="62"/>
      <c r="M19" s="21">
        <v>0</v>
      </c>
      <c r="N19" s="7">
        <f>IF(M19=0,0,TRUNC(7.237*((26.76-M19)^1.835)))</f>
        <v>0</v>
      </c>
      <c r="O19" s="3">
        <v>0</v>
      </c>
      <c r="P19" s="7">
        <f>IF(O19=0,0,TRUNC(0.8465*(((O19*100)-75)^1.42)))</f>
        <v>0</v>
      </c>
      <c r="Q19" s="3">
        <v>0</v>
      </c>
      <c r="R19" s="7">
        <f>IF(Q19=0,0,TRUNC(51.39*((Q19-1.5)^1.05)))</f>
        <v>0</v>
      </c>
      <c r="S19" s="8">
        <v>0</v>
      </c>
      <c r="T19" s="21">
        <v>0</v>
      </c>
      <c r="U19" s="7">
        <f>IF(S19+T19=0,0,TRUNC(0.03768*((480-(S19*60+T19))^1.85)))</f>
        <v>0</v>
      </c>
      <c r="V19" s="9"/>
      <c r="W19" s="10">
        <f>SUM(G19,N19,P19,R19,K19,E19,I19,U19)</f>
        <v>0</v>
      </c>
      <c r="X19" s="50"/>
      <c r="Y19" s="116">
        <f>A19</f>
        <v>460</v>
      </c>
      <c r="Z19" s="11" t="str">
        <f>B19</f>
        <v>Kareem Waithe</v>
      </c>
    </row>
    <row r="20" spans="1:26" ht="12.75">
      <c r="A20" s="6">
        <v>466</v>
      </c>
      <c r="B20" s="181" t="s">
        <v>294</v>
      </c>
      <c r="C20" s="181" t="s">
        <v>295</v>
      </c>
      <c r="D20" s="3">
        <v>0</v>
      </c>
      <c r="E20" s="7">
        <f>IF(D20=0,0,TRUNC(0.14354*(((D20*100)-220)^1.4)))</f>
        <v>0</v>
      </c>
      <c r="F20" s="74">
        <v>0</v>
      </c>
      <c r="G20" s="7">
        <f>IF(F20=0,0,TRUNC(12.91*((F20-4)^1.1)))</f>
        <v>0</v>
      </c>
      <c r="H20" s="3">
        <v>0</v>
      </c>
      <c r="I20" s="7">
        <f>IF(H20=0,0,TRUNC(10.14*((H20-7)^1.08)))</f>
        <v>0</v>
      </c>
      <c r="J20" s="21">
        <v>0</v>
      </c>
      <c r="K20" s="7">
        <f>IF(J20=0,0,TRUNC(1.53775*((81.86-J20)^1.81)))</f>
        <v>0</v>
      </c>
      <c r="L20" s="62"/>
      <c r="M20" s="21">
        <v>0</v>
      </c>
      <c r="N20" s="7">
        <f>IF(M20=0,0,TRUNC(7.237*((26.76-M20)^1.835)))</f>
        <v>0</v>
      </c>
      <c r="O20" s="3">
        <v>0</v>
      </c>
      <c r="P20" s="7">
        <f>IF(O20=0,0,TRUNC(0.8465*(((O20*100)-75)^1.42)))</f>
        <v>0</v>
      </c>
      <c r="Q20" s="3">
        <v>0</v>
      </c>
      <c r="R20" s="7">
        <f>IF(Q20=0,0,TRUNC(51.39*((Q20-1.5)^1.05)))</f>
        <v>0</v>
      </c>
      <c r="S20" s="8">
        <v>0</v>
      </c>
      <c r="T20" s="21">
        <v>0</v>
      </c>
      <c r="U20" s="7">
        <f>IF(S20+T20=0,0,TRUNC(0.03768*((480-(S20*60+T20))^1.85)))</f>
        <v>0</v>
      </c>
      <c r="V20" s="9"/>
      <c r="W20" s="10">
        <f>SUM(G20,N20,P20,R20,K20,E20,I20,U20)</f>
        <v>0</v>
      </c>
      <c r="X20" s="50"/>
      <c r="Y20" s="116">
        <f>A20</f>
        <v>466</v>
      </c>
      <c r="Z20" s="11" t="str">
        <f>B20</f>
        <v>Oliver Lee</v>
      </c>
    </row>
    <row r="21" spans="1:26" ht="12.75">
      <c r="A21" s="6">
        <v>467</v>
      </c>
      <c r="B21" s="181" t="s">
        <v>296</v>
      </c>
      <c r="C21" s="181" t="s">
        <v>295</v>
      </c>
      <c r="D21" s="3">
        <v>0</v>
      </c>
      <c r="E21" s="7">
        <f>IF(D21=0,0,TRUNC(0.14354*(((D21*100)-220)^1.4)))</f>
        <v>0</v>
      </c>
      <c r="F21" s="74">
        <v>0</v>
      </c>
      <c r="G21" s="7">
        <f>IF(F21=0,0,TRUNC(12.91*((F21-4)^1.1)))</f>
        <v>0</v>
      </c>
      <c r="H21" s="3">
        <v>0</v>
      </c>
      <c r="I21" s="7">
        <f>IF(H21=0,0,TRUNC(10.14*((H21-7)^1.08)))</f>
        <v>0</v>
      </c>
      <c r="J21" s="21">
        <v>0</v>
      </c>
      <c r="K21" s="7">
        <f>IF(J21=0,0,TRUNC(1.53775*((81.86-J21)^1.81)))</f>
        <v>0</v>
      </c>
      <c r="L21" s="62"/>
      <c r="M21" s="21">
        <v>0</v>
      </c>
      <c r="N21" s="7">
        <f>IF(M21=0,0,TRUNC(7.237*((26.76-M21)^1.835)))</f>
        <v>0</v>
      </c>
      <c r="O21" s="3">
        <v>0</v>
      </c>
      <c r="P21" s="7">
        <f>IF(O21=0,0,TRUNC(0.8465*(((O21*100)-75)^1.42)))</f>
        <v>0</v>
      </c>
      <c r="Q21" s="3">
        <v>0</v>
      </c>
      <c r="R21" s="7">
        <f>IF(Q21=0,0,TRUNC(51.39*((Q21-1.5)^1.05)))</f>
        <v>0</v>
      </c>
      <c r="S21" s="8">
        <v>0</v>
      </c>
      <c r="T21" s="21">
        <v>0</v>
      </c>
      <c r="U21" s="7">
        <f>IF(S21+T21=0,0,TRUNC(0.03768*((480-(S21*60+T21))^1.85)))</f>
        <v>0</v>
      </c>
      <c r="V21" s="9"/>
      <c r="W21" s="10">
        <f>SUM(G21,N21,P21,R21,K21,E21,I21,U21)</f>
        <v>0</v>
      </c>
      <c r="X21" s="50"/>
      <c r="Y21" s="116">
        <f>A21</f>
        <v>467</v>
      </c>
      <c r="Z21" s="11" t="str">
        <f>B21</f>
        <v>Christian Boeg</v>
      </c>
    </row>
    <row r="22" spans="1:26" ht="12.75">
      <c r="A22" s="178">
        <v>116</v>
      </c>
      <c r="B22" s="6" t="s">
        <v>301</v>
      </c>
      <c r="C22" s="6" t="s">
        <v>302</v>
      </c>
      <c r="D22" s="3">
        <v>0</v>
      </c>
      <c r="E22" s="7">
        <f>IF(D22=0,0,TRUNC(0.14354*(((D22*100)-220)^1.4)))</f>
        <v>0</v>
      </c>
      <c r="F22" s="74">
        <v>0</v>
      </c>
      <c r="G22" s="7">
        <f>IF(F22=0,0,TRUNC(12.91*((F22-4)^1.1)))</f>
        <v>0</v>
      </c>
      <c r="H22" s="3">
        <v>0</v>
      </c>
      <c r="I22" s="7">
        <f>IF(H22=0,0,TRUNC(10.14*((H22-7)^1.08)))</f>
        <v>0</v>
      </c>
      <c r="J22" s="21">
        <v>0</v>
      </c>
      <c r="K22" s="7">
        <f>IF(J22=0,0,TRUNC(1.53775*((81.86-J22)^1.81)))</f>
        <v>0</v>
      </c>
      <c r="L22" s="62"/>
      <c r="M22" s="21">
        <v>0</v>
      </c>
      <c r="N22" s="7">
        <f>IF(M22=0,0,TRUNC(7.237*((26.76-M22)^1.835)))</f>
        <v>0</v>
      </c>
      <c r="O22" s="3">
        <v>0</v>
      </c>
      <c r="P22" s="7">
        <f>IF(O22=0,0,TRUNC(0.8465*(((O22*100)-75)^1.42)))</f>
        <v>0</v>
      </c>
      <c r="Q22" s="3">
        <v>0</v>
      </c>
      <c r="R22" s="7">
        <f>IF(Q22=0,0,TRUNC(51.39*((Q22-1.5)^1.05)))</f>
        <v>0</v>
      </c>
      <c r="S22" s="8">
        <v>0</v>
      </c>
      <c r="T22" s="21">
        <v>0</v>
      </c>
      <c r="U22" s="7">
        <f>IF(S22+T22=0,0,TRUNC(0.03768*((480-(S22*60+T22))^1.85)))</f>
        <v>0</v>
      </c>
      <c r="V22" s="9"/>
      <c r="W22" s="10">
        <f>SUM(G22,N22,P22,R22,K22,E22,I22,U22)</f>
        <v>0</v>
      </c>
      <c r="X22" s="50"/>
      <c r="Y22" s="116">
        <f>A22</f>
        <v>116</v>
      </c>
      <c r="Z22" s="11" t="str">
        <f>B22</f>
        <v>Jack Springate</v>
      </c>
    </row>
    <row r="23" spans="1:26" ht="12.75">
      <c r="A23" s="178">
        <v>124</v>
      </c>
      <c r="B23" s="6" t="s">
        <v>303</v>
      </c>
      <c r="C23" s="6" t="s">
        <v>302</v>
      </c>
      <c r="D23" s="3">
        <v>0</v>
      </c>
      <c r="E23" s="7">
        <f>IF(D23=0,0,TRUNC(0.14354*(((D23*100)-220)^1.4)))</f>
        <v>0</v>
      </c>
      <c r="F23" s="74">
        <v>0</v>
      </c>
      <c r="G23" s="7">
        <f>IF(F23=0,0,TRUNC(12.91*((F23-4)^1.1)))</f>
        <v>0</v>
      </c>
      <c r="H23" s="3">
        <v>0</v>
      </c>
      <c r="I23" s="7">
        <f>IF(H23=0,0,TRUNC(10.14*((H23-7)^1.08)))</f>
        <v>0</v>
      </c>
      <c r="J23" s="21">
        <v>0</v>
      </c>
      <c r="K23" s="7">
        <f>IF(J23=0,0,TRUNC(1.53775*((81.86-J23)^1.81)))</f>
        <v>0</v>
      </c>
      <c r="L23" s="62"/>
      <c r="M23" s="21">
        <v>0</v>
      </c>
      <c r="N23" s="7">
        <f>IF(M23=0,0,TRUNC(7.237*((26.76-M23)^1.835)))</f>
        <v>0</v>
      </c>
      <c r="O23" s="3">
        <v>0</v>
      </c>
      <c r="P23" s="7">
        <f>IF(O23=0,0,TRUNC(0.8465*(((O23*100)-75)^1.42)))</f>
        <v>0</v>
      </c>
      <c r="Q23" s="3">
        <v>0</v>
      </c>
      <c r="R23" s="7">
        <f>IF(Q23=0,0,TRUNC(51.39*((Q23-1.5)^1.05)))</f>
        <v>0</v>
      </c>
      <c r="S23" s="8">
        <v>0</v>
      </c>
      <c r="T23" s="21">
        <v>0</v>
      </c>
      <c r="U23" s="7">
        <f>IF(S23+T23=0,0,TRUNC(0.03768*((480-(S23*60+T23))^1.85)))</f>
        <v>0</v>
      </c>
      <c r="V23" s="9"/>
      <c r="W23" s="10">
        <f>SUM(G23,N23,P23,R23,K23,E23,I23,U23)</f>
        <v>0</v>
      </c>
      <c r="X23" s="50"/>
      <c r="Y23" s="116">
        <f>A23</f>
        <v>124</v>
      </c>
      <c r="Z23" s="11" t="str">
        <f>B23</f>
        <v>Joe Colahan</v>
      </c>
    </row>
    <row r="24" spans="1:26" ht="12.75">
      <c r="A24" s="178">
        <v>127</v>
      </c>
      <c r="B24" s="6" t="s">
        <v>304</v>
      </c>
      <c r="C24" s="6" t="s">
        <v>302</v>
      </c>
      <c r="D24" s="3">
        <v>0</v>
      </c>
      <c r="E24" s="7">
        <f>IF(D24=0,0,TRUNC(0.14354*(((D24*100)-220)^1.4)))</f>
        <v>0</v>
      </c>
      <c r="F24" s="74">
        <v>0</v>
      </c>
      <c r="G24" s="7">
        <f>IF(F24=0,0,TRUNC(12.91*((F24-4)^1.1)))</f>
        <v>0</v>
      </c>
      <c r="H24" s="3">
        <v>0</v>
      </c>
      <c r="I24" s="7">
        <f>IF(H24=0,0,TRUNC(10.14*((H24-7)^1.08)))</f>
        <v>0</v>
      </c>
      <c r="J24" s="21">
        <v>0</v>
      </c>
      <c r="K24" s="7">
        <f>IF(J24=0,0,TRUNC(1.53775*((81.86-J24)^1.81)))</f>
        <v>0</v>
      </c>
      <c r="L24" s="62"/>
      <c r="M24" s="21">
        <v>0</v>
      </c>
      <c r="N24" s="7">
        <f>IF(M24=0,0,TRUNC(7.237*((26.76-M24)^1.835)))</f>
        <v>0</v>
      </c>
      <c r="O24" s="3">
        <v>0</v>
      </c>
      <c r="P24" s="7">
        <f>IF(O24=0,0,TRUNC(0.8465*(((O24*100)-75)^1.42)))</f>
        <v>0</v>
      </c>
      <c r="Q24" s="3">
        <v>0</v>
      </c>
      <c r="R24" s="7">
        <f>IF(Q24=0,0,TRUNC(51.39*((Q24-1.5)^1.05)))</f>
        <v>0</v>
      </c>
      <c r="S24" s="8">
        <v>0</v>
      </c>
      <c r="T24" s="21">
        <v>0</v>
      </c>
      <c r="U24" s="7">
        <f>IF(S24+T24=0,0,TRUNC(0.03768*((480-(S24*60+T24))^1.85)))</f>
        <v>0</v>
      </c>
      <c r="V24" s="9"/>
      <c r="W24" s="10">
        <f>SUM(G24,N24,P24,R24,K24,E24,I24,U24)</f>
        <v>0</v>
      </c>
      <c r="X24" s="50"/>
      <c r="Y24" s="116">
        <f>A24</f>
        <v>127</v>
      </c>
      <c r="Z24" s="11" t="str">
        <f>B24</f>
        <v>Josh McConnell</v>
      </c>
    </row>
    <row r="25" spans="1:26" ht="12.75">
      <c r="A25" s="178">
        <v>41</v>
      </c>
      <c r="B25" s="6" t="s">
        <v>321</v>
      </c>
      <c r="C25" s="6" t="s">
        <v>317</v>
      </c>
      <c r="D25" s="3">
        <v>0</v>
      </c>
      <c r="E25" s="7">
        <f>IF(D25=0,0,TRUNC(0.14354*(((D25*100)-220)^1.4)))</f>
        <v>0</v>
      </c>
      <c r="F25" s="74">
        <v>0</v>
      </c>
      <c r="G25" s="7">
        <f>IF(F25=0,0,TRUNC(12.91*((F25-4)^1.1)))</f>
        <v>0</v>
      </c>
      <c r="H25" s="3">
        <v>0</v>
      </c>
      <c r="I25" s="7">
        <f>IF(H25=0,0,TRUNC(10.14*((H25-7)^1.08)))</f>
        <v>0</v>
      </c>
      <c r="J25" s="21">
        <v>0</v>
      </c>
      <c r="K25" s="7">
        <f>IF(J25=0,0,TRUNC(1.53775*((81.86-J25)^1.81)))</f>
        <v>0</v>
      </c>
      <c r="L25" s="62"/>
      <c r="M25" s="21">
        <v>0</v>
      </c>
      <c r="N25" s="7">
        <f>IF(M25=0,0,TRUNC(7.237*((26.76-M25)^1.835)))</f>
        <v>0</v>
      </c>
      <c r="O25" s="3">
        <v>0</v>
      </c>
      <c r="P25" s="7">
        <f>IF(O25=0,0,TRUNC(0.8465*(((O25*100)-75)^1.42)))</f>
        <v>0</v>
      </c>
      <c r="Q25" s="3">
        <v>0</v>
      </c>
      <c r="R25" s="7">
        <f>IF(Q25=0,0,TRUNC(51.39*((Q25-1.5)^1.05)))</f>
        <v>0</v>
      </c>
      <c r="S25" s="8">
        <v>0</v>
      </c>
      <c r="T25" s="21">
        <v>0</v>
      </c>
      <c r="U25" s="7">
        <f>IF(S25+T25=0,0,TRUNC(0.03768*((480-(S25*60+T25))^1.85)))</f>
        <v>0</v>
      </c>
      <c r="V25" s="9"/>
      <c r="W25" s="10">
        <f>SUM(G25,N25,P25,R25,K25,E25,I25,U25)</f>
        <v>0</v>
      </c>
      <c r="X25" s="50"/>
      <c r="Y25" s="116">
        <f>A25</f>
        <v>41</v>
      </c>
      <c r="Z25" s="11" t="str">
        <f>B25</f>
        <v>Casper Flynn</v>
      </c>
    </row>
    <row r="26" spans="1:26" ht="12.75">
      <c r="A26" s="178">
        <v>57</v>
      </c>
      <c r="B26" s="6" t="s">
        <v>322</v>
      </c>
      <c r="C26" s="6" t="s">
        <v>317</v>
      </c>
      <c r="D26" s="3">
        <v>0</v>
      </c>
      <c r="E26" s="7">
        <f>IF(D26=0,0,TRUNC(0.14354*(((D26*100)-220)^1.4)))</f>
        <v>0</v>
      </c>
      <c r="F26" s="74">
        <v>0</v>
      </c>
      <c r="G26" s="7">
        <f>IF(F26=0,0,TRUNC(12.91*((F26-4)^1.1)))</f>
        <v>0</v>
      </c>
      <c r="H26" s="3">
        <v>0</v>
      </c>
      <c r="I26" s="7">
        <f>IF(H26=0,0,TRUNC(10.14*((H26-7)^1.08)))</f>
        <v>0</v>
      </c>
      <c r="J26" s="21">
        <v>0</v>
      </c>
      <c r="K26" s="7">
        <f>IF(J26=0,0,TRUNC(1.53775*((81.86-J26)^1.81)))</f>
        <v>0</v>
      </c>
      <c r="L26" s="62"/>
      <c r="M26" s="21">
        <v>0</v>
      </c>
      <c r="N26" s="7">
        <f>IF(M26=0,0,TRUNC(7.237*((26.76-M26)^1.835)))</f>
        <v>0</v>
      </c>
      <c r="O26" s="3">
        <v>0</v>
      </c>
      <c r="P26" s="7">
        <f>IF(O26=0,0,TRUNC(0.8465*(((O26*100)-75)^1.42)))</f>
        <v>0</v>
      </c>
      <c r="Q26" s="3">
        <v>0</v>
      </c>
      <c r="R26" s="7">
        <f>IF(Q26=0,0,TRUNC(51.39*((Q26-1.5)^1.05)))</f>
        <v>0</v>
      </c>
      <c r="S26" s="8">
        <v>0</v>
      </c>
      <c r="T26" s="21">
        <v>0</v>
      </c>
      <c r="U26" s="7">
        <f>IF(S26+T26=0,0,TRUNC(0.03768*((480-(S26*60+T26))^1.85)))</f>
        <v>0</v>
      </c>
      <c r="V26" s="9"/>
      <c r="W26" s="10">
        <f>SUM(G26,N26,P26,R26,K26,E26,I26,U26)</f>
        <v>0</v>
      </c>
      <c r="X26" s="50"/>
      <c r="Y26" s="116">
        <f>A26</f>
        <v>57</v>
      </c>
      <c r="Z26" s="11" t="str">
        <f>B26</f>
        <v>Arlo Rudder</v>
      </c>
    </row>
    <row r="27" spans="1:26" ht="12.75">
      <c r="A27" s="6"/>
      <c r="B27" s="6"/>
      <c r="C27" s="6"/>
      <c r="D27" s="3">
        <v>0</v>
      </c>
      <c r="E27" s="7">
        <f aca="true" t="shared" si="0" ref="E20:E58">IF(D27=0,0,TRUNC(0.14354*(((D27*100)-220)^1.4)))</f>
        <v>0</v>
      </c>
      <c r="F27" s="74">
        <v>0</v>
      </c>
      <c r="G27" s="7">
        <f aca="true" t="shared" si="1" ref="G20:G58">IF(F27=0,0,TRUNC(12.91*((F27-4)^1.1)))</f>
        <v>0</v>
      </c>
      <c r="H27" s="3">
        <v>0</v>
      </c>
      <c r="I27" s="7">
        <f aca="true" t="shared" si="2" ref="I20:I58">IF(H27=0,0,TRUNC(10.14*((H27-7)^1.08)))</f>
        <v>0</v>
      </c>
      <c r="J27" s="21">
        <v>0</v>
      </c>
      <c r="K27" s="7">
        <f aca="true" t="shared" si="3" ref="K20:K58">IF(J27=0,0,TRUNC(1.53775*((81.86-J27)^1.81)))</f>
        <v>0</v>
      </c>
      <c r="L27" s="62"/>
      <c r="M27" s="21">
        <v>0</v>
      </c>
      <c r="N27" s="7">
        <f aca="true" t="shared" si="4" ref="N20:N58">IF(M27=0,0,TRUNC(7.237*((26.76-M27)^1.835)))</f>
        <v>0</v>
      </c>
      <c r="O27" s="3">
        <v>0</v>
      </c>
      <c r="P27" s="7">
        <f aca="true" t="shared" si="5" ref="P20:P58">IF(O27=0,0,TRUNC(0.8465*(((O27*100)-75)^1.42)))</f>
        <v>0</v>
      </c>
      <c r="Q27" s="3">
        <v>0</v>
      </c>
      <c r="R27" s="7">
        <f aca="true" t="shared" si="6" ref="R20:R58">IF(Q27=0,0,TRUNC(51.39*((Q27-1.5)^1.05)))</f>
        <v>0</v>
      </c>
      <c r="S27" s="8">
        <v>0</v>
      </c>
      <c r="T27" s="21">
        <v>0</v>
      </c>
      <c r="U27" s="7">
        <f aca="true" t="shared" si="7" ref="U20:U58">IF(S27+T27=0,0,TRUNC(0.03768*((480-(S27*60+T27))^1.85)))</f>
        <v>0</v>
      </c>
      <c r="V27" s="9"/>
      <c r="W27" s="10">
        <f aca="true" t="shared" si="8" ref="W20:W58">SUM(G27,N27,P27,R27,K27,E27,I27,U27)</f>
        <v>0</v>
      </c>
      <c r="X27" s="50"/>
      <c r="Y27" s="116">
        <f>A27</f>
        <v>0</v>
      </c>
      <c r="Z27" s="11">
        <f>B27</f>
        <v>0</v>
      </c>
    </row>
    <row r="28" spans="1:26" ht="13.5" thickBot="1">
      <c r="A28" s="6"/>
      <c r="B28" s="6"/>
      <c r="C28" s="6"/>
      <c r="D28" s="3">
        <v>0</v>
      </c>
      <c r="E28" s="7">
        <f t="shared" si="0"/>
        <v>0</v>
      </c>
      <c r="F28" s="74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3"/>
        <v>0</v>
      </c>
      <c r="L28" s="62"/>
      <c r="M28" s="21">
        <v>0</v>
      </c>
      <c r="N28" s="7">
        <f t="shared" si="4"/>
        <v>0</v>
      </c>
      <c r="O28" s="3">
        <v>0</v>
      </c>
      <c r="P28" s="7">
        <f t="shared" si="5"/>
        <v>0</v>
      </c>
      <c r="Q28" s="3">
        <v>0</v>
      </c>
      <c r="R28" s="7">
        <f t="shared" si="6"/>
        <v>0</v>
      </c>
      <c r="S28" s="8">
        <v>0</v>
      </c>
      <c r="T28" s="21">
        <v>0</v>
      </c>
      <c r="U28" s="7">
        <f t="shared" si="7"/>
        <v>0</v>
      </c>
      <c r="V28" s="13"/>
      <c r="W28" s="10">
        <f t="shared" si="8"/>
        <v>0</v>
      </c>
      <c r="X28" s="50"/>
      <c r="Y28" s="116">
        <f>A28</f>
        <v>0</v>
      </c>
      <c r="Z28" s="11">
        <f>B28</f>
        <v>0</v>
      </c>
    </row>
    <row r="29" spans="1:26" ht="13.5" thickBot="1">
      <c r="A29" s="6"/>
      <c r="B29" s="6"/>
      <c r="C29" s="6"/>
      <c r="D29" s="3">
        <v>0</v>
      </c>
      <c r="E29" s="7">
        <f t="shared" si="0"/>
        <v>0</v>
      </c>
      <c r="F29" s="74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3"/>
        <v>0</v>
      </c>
      <c r="L29" s="62"/>
      <c r="M29" s="21">
        <v>0</v>
      </c>
      <c r="N29" s="7">
        <f t="shared" si="4"/>
        <v>0</v>
      </c>
      <c r="O29" s="3">
        <v>0</v>
      </c>
      <c r="P29" s="7">
        <f t="shared" si="5"/>
        <v>0</v>
      </c>
      <c r="Q29" s="3">
        <v>0</v>
      </c>
      <c r="R29" s="7">
        <f t="shared" si="6"/>
        <v>0</v>
      </c>
      <c r="S29" s="8">
        <v>0</v>
      </c>
      <c r="T29" s="21">
        <v>0</v>
      </c>
      <c r="U29" s="7">
        <f t="shared" si="7"/>
        <v>0</v>
      </c>
      <c r="V29" s="13"/>
      <c r="W29" s="10">
        <f t="shared" si="8"/>
        <v>0</v>
      </c>
      <c r="X29" s="50"/>
      <c r="Y29" s="116">
        <f>A29</f>
        <v>0</v>
      </c>
      <c r="Z29" s="11">
        <f>B29</f>
        <v>0</v>
      </c>
    </row>
    <row r="30" spans="1:26" ht="13.5" thickBot="1">
      <c r="A30" s="6"/>
      <c r="B30" s="6"/>
      <c r="C30" s="6"/>
      <c r="D30" s="3">
        <v>0</v>
      </c>
      <c r="E30" s="7">
        <f t="shared" si="0"/>
        <v>0</v>
      </c>
      <c r="F30" s="74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3"/>
        <v>0</v>
      </c>
      <c r="L30" s="62"/>
      <c r="M30" s="21">
        <v>0</v>
      </c>
      <c r="N30" s="7">
        <f t="shared" si="4"/>
        <v>0</v>
      </c>
      <c r="O30" s="3">
        <v>0</v>
      </c>
      <c r="P30" s="7">
        <f t="shared" si="5"/>
        <v>0</v>
      </c>
      <c r="Q30" s="3">
        <v>0</v>
      </c>
      <c r="R30" s="7">
        <f t="shared" si="6"/>
        <v>0</v>
      </c>
      <c r="S30" s="8">
        <v>0</v>
      </c>
      <c r="T30" s="21">
        <v>0</v>
      </c>
      <c r="U30" s="7">
        <f t="shared" si="7"/>
        <v>0</v>
      </c>
      <c r="V30" s="13"/>
      <c r="W30" s="10">
        <f t="shared" si="8"/>
        <v>0</v>
      </c>
      <c r="X30" s="50"/>
      <c r="Y30" s="116">
        <f>A30</f>
        <v>0</v>
      </c>
      <c r="Z30" s="11">
        <f>B30</f>
        <v>0</v>
      </c>
    </row>
    <row r="31" spans="1:26" ht="13.5" thickBot="1">
      <c r="A31" s="6"/>
      <c r="B31" s="6"/>
      <c r="C31" s="6"/>
      <c r="D31" s="3">
        <v>0</v>
      </c>
      <c r="E31" s="7">
        <f t="shared" si="0"/>
        <v>0</v>
      </c>
      <c r="F31" s="74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3"/>
        <v>0</v>
      </c>
      <c r="L31" s="62"/>
      <c r="M31" s="21">
        <v>0</v>
      </c>
      <c r="N31" s="7">
        <f t="shared" si="4"/>
        <v>0</v>
      </c>
      <c r="O31" s="3">
        <v>0</v>
      </c>
      <c r="P31" s="7">
        <f t="shared" si="5"/>
        <v>0</v>
      </c>
      <c r="Q31" s="3">
        <v>0</v>
      </c>
      <c r="R31" s="7">
        <f t="shared" si="6"/>
        <v>0</v>
      </c>
      <c r="S31" s="8">
        <v>0</v>
      </c>
      <c r="T31" s="21">
        <v>0</v>
      </c>
      <c r="U31" s="7">
        <f t="shared" si="7"/>
        <v>0</v>
      </c>
      <c r="V31" s="13"/>
      <c r="W31" s="10">
        <f t="shared" si="8"/>
        <v>0</v>
      </c>
      <c r="X31" s="50"/>
      <c r="Y31" s="116">
        <f>A31</f>
        <v>0</v>
      </c>
      <c r="Z31" s="11">
        <f>B31</f>
        <v>0</v>
      </c>
    </row>
    <row r="32" spans="1:26" ht="13.5" thickBot="1">
      <c r="A32" s="6"/>
      <c r="B32" s="6"/>
      <c r="C32" s="6"/>
      <c r="D32" s="3">
        <v>0</v>
      </c>
      <c r="E32" s="7">
        <f t="shared" si="0"/>
        <v>0</v>
      </c>
      <c r="F32" s="74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3"/>
        <v>0</v>
      </c>
      <c r="L32" s="62"/>
      <c r="M32" s="21">
        <v>0</v>
      </c>
      <c r="N32" s="7">
        <f t="shared" si="4"/>
        <v>0</v>
      </c>
      <c r="O32" s="3">
        <v>0</v>
      </c>
      <c r="P32" s="7">
        <f t="shared" si="5"/>
        <v>0</v>
      </c>
      <c r="Q32" s="3">
        <v>0</v>
      </c>
      <c r="R32" s="7">
        <f t="shared" si="6"/>
        <v>0</v>
      </c>
      <c r="S32" s="8">
        <v>0</v>
      </c>
      <c r="T32" s="21">
        <v>0</v>
      </c>
      <c r="U32" s="7">
        <f t="shared" si="7"/>
        <v>0</v>
      </c>
      <c r="V32" s="13"/>
      <c r="W32" s="10">
        <f t="shared" si="8"/>
        <v>0</v>
      </c>
      <c r="X32" s="50"/>
      <c r="Y32" s="116">
        <f>A32</f>
        <v>0</v>
      </c>
      <c r="Z32" s="11">
        <f>B32</f>
        <v>0</v>
      </c>
    </row>
    <row r="33" spans="1:26" ht="13.5" thickBot="1">
      <c r="A33" s="6"/>
      <c r="B33" s="6"/>
      <c r="C33" s="6"/>
      <c r="D33" s="3">
        <v>0</v>
      </c>
      <c r="E33" s="7">
        <f t="shared" si="0"/>
        <v>0</v>
      </c>
      <c r="F33" s="74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3"/>
        <v>0</v>
      </c>
      <c r="L33" s="62"/>
      <c r="M33" s="21">
        <v>0</v>
      </c>
      <c r="N33" s="7">
        <f t="shared" si="4"/>
        <v>0</v>
      </c>
      <c r="O33" s="3">
        <v>0</v>
      </c>
      <c r="P33" s="7">
        <f t="shared" si="5"/>
        <v>0</v>
      </c>
      <c r="Q33" s="3">
        <v>0</v>
      </c>
      <c r="R33" s="7">
        <f t="shared" si="6"/>
        <v>0</v>
      </c>
      <c r="S33" s="8">
        <v>0</v>
      </c>
      <c r="T33" s="21">
        <v>0</v>
      </c>
      <c r="U33" s="7">
        <f t="shared" si="7"/>
        <v>0</v>
      </c>
      <c r="V33" s="13"/>
      <c r="W33" s="10">
        <f t="shared" si="8"/>
        <v>0</v>
      </c>
      <c r="X33" s="50"/>
      <c r="Y33" s="116">
        <f>A33</f>
        <v>0</v>
      </c>
      <c r="Z33" s="11">
        <f>B33</f>
        <v>0</v>
      </c>
    </row>
    <row r="34" spans="1:26" ht="13.5" thickBot="1">
      <c r="A34" s="6"/>
      <c r="B34" s="135"/>
      <c r="C34" s="134"/>
      <c r="D34" s="3">
        <v>0</v>
      </c>
      <c r="E34" s="7">
        <f t="shared" si="0"/>
        <v>0</v>
      </c>
      <c r="F34" s="74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3"/>
        <v>0</v>
      </c>
      <c r="L34" s="62"/>
      <c r="M34" s="21">
        <v>0</v>
      </c>
      <c r="N34" s="7">
        <f t="shared" si="4"/>
        <v>0</v>
      </c>
      <c r="O34" s="3">
        <v>0</v>
      </c>
      <c r="P34" s="7">
        <f t="shared" si="5"/>
        <v>0</v>
      </c>
      <c r="Q34" s="3">
        <v>0</v>
      </c>
      <c r="R34" s="7">
        <f t="shared" si="6"/>
        <v>0</v>
      </c>
      <c r="S34" s="8">
        <v>0</v>
      </c>
      <c r="T34" s="21">
        <v>0</v>
      </c>
      <c r="U34" s="7">
        <f t="shared" si="7"/>
        <v>0</v>
      </c>
      <c r="V34" s="13"/>
      <c r="W34" s="10">
        <f t="shared" si="8"/>
        <v>0</v>
      </c>
      <c r="X34" s="50"/>
      <c r="Y34" s="116">
        <f>A34</f>
        <v>0</v>
      </c>
      <c r="Z34" s="11">
        <f>B34</f>
        <v>0</v>
      </c>
    </row>
    <row r="35" spans="1:26" ht="13.5" thickBot="1">
      <c r="A35" s="6"/>
      <c r="B35" s="135"/>
      <c r="C35" s="134"/>
      <c r="D35" s="3">
        <v>0</v>
      </c>
      <c r="E35" s="7">
        <f t="shared" si="0"/>
        <v>0</v>
      </c>
      <c r="F35" s="74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3"/>
        <v>0</v>
      </c>
      <c r="L35" s="62"/>
      <c r="M35" s="21">
        <v>0</v>
      </c>
      <c r="N35" s="7">
        <f t="shared" si="4"/>
        <v>0</v>
      </c>
      <c r="O35" s="3">
        <v>0</v>
      </c>
      <c r="P35" s="7">
        <f t="shared" si="5"/>
        <v>0</v>
      </c>
      <c r="Q35" s="3">
        <v>0</v>
      </c>
      <c r="R35" s="7">
        <f t="shared" si="6"/>
        <v>0</v>
      </c>
      <c r="S35" s="8">
        <v>0</v>
      </c>
      <c r="T35" s="21">
        <v>0</v>
      </c>
      <c r="U35" s="7">
        <f t="shared" si="7"/>
        <v>0</v>
      </c>
      <c r="V35" s="13"/>
      <c r="W35" s="10">
        <f t="shared" si="8"/>
        <v>0</v>
      </c>
      <c r="X35" s="50"/>
      <c r="Y35" s="116">
        <f>A35</f>
        <v>0</v>
      </c>
      <c r="Z35" s="11">
        <f>B35</f>
        <v>0</v>
      </c>
    </row>
    <row r="36" spans="1:26" ht="13.5" thickBot="1">
      <c r="A36" s="6"/>
      <c r="B36" s="135"/>
      <c r="C36" s="134"/>
      <c r="D36" s="3">
        <v>0</v>
      </c>
      <c r="E36" s="7">
        <f t="shared" si="0"/>
        <v>0</v>
      </c>
      <c r="F36" s="74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3"/>
        <v>0</v>
      </c>
      <c r="L36" s="62"/>
      <c r="M36" s="21">
        <v>0</v>
      </c>
      <c r="N36" s="7">
        <f t="shared" si="4"/>
        <v>0</v>
      </c>
      <c r="O36" s="3">
        <v>0</v>
      </c>
      <c r="P36" s="7">
        <f t="shared" si="5"/>
        <v>0</v>
      </c>
      <c r="Q36" s="3">
        <v>0</v>
      </c>
      <c r="R36" s="7">
        <f t="shared" si="6"/>
        <v>0</v>
      </c>
      <c r="S36" s="8">
        <v>0</v>
      </c>
      <c r="T36" s="21">
        <v>0</v>
      </c>
      <c r="U36" s="7">
        <f t="shared" si="7"/>
        <v>0</v>
      </c>
      <c r="V36" s="13"/>
      <c r="W36" s="10">
        <f t="shared" si="8"/>
        <v>0</v>
      </c>
      <c r="X36" s="50"/>
      <c r="Y36" s="50"/>
      <c r="Z36" s="11">
        <f aca="true" t="shared" si="9" ref="Z36:Z42">B36</f>
        <v>0</v>
      </c>
    </row>
    <row r="37" spans="1:26" ht="13.5" thickBot="1">
      <c r="A37" s="6"/>
      <c r="B37" s="135"/>
      <c r="C37" s="134"/>
      <c r="D37" s="3">
        <v>0</v>
      </c>
      <c r="E37" s="7">
        <f t="shared" si="0"/>
        <v>0</v>
      </c>
      <c r="F37" s="74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3"/>
        <v>0</v>
      </c>
      <c r="L37" s="62"/>
      <c r="M37" s="21">
        <v>0</v>
      </c>
      <c r="N37" s="7">
        <f t="shared" si="4"/>
        <v>0</v>
      </c>
      <c r="O37" s="3">
        <v>0</v>
      </c>
      <c r="P37" s="7">
        <f t="shared" si="5"/>
        <v>0</v>
      </c>
      <c r="Q37" s="3">
        <v>0</v>
      </c>
      <c r="R37" s="7">
        <f t="shared" si="6"/>
        <v>0</v>
      </c>
      <c r="S37" s="8">
        <v>0</v>
      </c>
      <c r="T37" s="21">
        <v>0</v>
      </c>
      <c r="U37" s="7">
        <f t="shared" si="7"/>
        <v>0</v>
      </c>
      <c r="V37" s="13"/>
      <c r="W37" s="10">
        <f t="shared" si="8"/>
        <v>0</v>
      </c>
      <c r="X37" s="50"/>
      <c r="Y37" s="50"/>
      <c r="Z37" s="11">
        <f t="shared" si="9"/>
        <v>0</v>
      </c>
    </row>
    <row r="38" spans="1:26" ht="13.5" thickBot="1">
      <c r="A38" s="6"/>
      <c r="B38" s="135"/>
      <c r="C38" s="134"/>
      <c r="D38" s="3">
        <v>0</v>
      </c>
      <c r="E38" s="7">
        <f t="shared" si="0"/>
        <v>0</v>
      </c>
      <c r="F38" s="74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3"/>
        <v>0</v>
      </c>
      <c r="L38" s="62"/>
      <c r="M38" s="21">
        <v>0</v>
      </c>
      <c r="N38" s="7">
        <f t="shared" si="4"/>
        <v>0</v>
      </c>
      <c r="O38" s="3">
        <v>0</v>
      </c>
      <c r="P38" s="7">
        <f t="shared" si="5"/>
        <v>0</v>
      </c>
      <c r="Q38" s="3">
        <v>0</v>
      </c>
      <c r="R38" s="7">
        <f t="shared" si="6"/>
        <v>0</v>
      </c>
      <c r="S38" s="8">
        <v>0</v>
      </c>
      <c r="T38" s="21">
        <v>0</v>
      </c>
      <c r="U38" s="7">
        <f t="shared" si="7"/>
        <v>0</v>
      </c>
      <c r="V38" s="13"/>
      <c r="W38" s="10">
        <f t="shared" si="8"/>
        <v>0</v>
      </c>
      <c r="X38" s="50"/>
      <c r="Y38" s="50"/>
      <c r="Z38" s="11">
        <f t="shared" si="9"/>
        <v>0</v>
      </c>
    </row>
    <row r="39" spans="1:26" ht="13.5" thickBot="1">
      <c r="A39" s="6"/>
      <c r="B39" s="6"/>
      <c r="C39" s="6"/>
      <c r="D39" s="3">
        <v>0</v>
      </c>
      <c r="E39" s="7">
        <f t="shared" si="0"/>
        <v>0</v>
      </c>
      <c r="F39" s="74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3"/>
        <v>0</v>
      </c>
      <c r="L39" s="62"/>
      <c r="M39" s="21">
        <v>0</v>
      </c>
      <c r="N39" s="7">
        <f t="shared" si="4"/>
        <v>0</v>
      </c>
      <c r="O39" s="3">
        <v>0</v>
      </c>
      <c r="P39" s="7">
        <f t="shared" si="5"/>
        <v>0</v>
      </c>
      <c r="Q39" s="3">
        <v>0</v>
      </c>
      <c r="R39" s="7">
        <f t="shared" si="6"/>
        <v>0</v>
      </c>
      <c r="S39" s="8">
        <v>0</v>
      </c>
      <c r="T39" s="21">
        <v>0</v>
      </c>
      <c r="U39" s="7">
        <f t="shared" si="7"/>
        <v>0</v>
      </c>
      <c r="V39" s="13"/>
      <c r="W39" s="10">
        <f t="shared" si="8"/>
        <v>0</v>
      </c>
      <c r="X39" s="50"/>
      <c r="Y39" s="50"/>
      <c r="Z39" s="11">
        <f t="shared" si="9"/>
        <v>0</v>
      </c>
    </row>
    <row r="40" spans="1:26" ht="13.5" thickBot="1">
      <c r="A40" s="6"/>
      <c r="B40" s="6"/>
      <c r="C40" s="6"/>
      <c r="D40" s="3">
        <v>0</v>
      </c>
      <c r="E40" s="7">
        <f t="shared" si="0"/>
        <v>0</v>
      </c>
      <c r="F40" s="74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3"/>
        <v>0</v>
      </c>
      <c r="L40" s="62"/>
      <c r="M40" s="21">
        <v>0</v>
      </c>
      <c r="N40" s="7">
        <f t="shared" si="4"/>
        <v>0</v>
      </c>
      <c r="O40" s="3">
        <v>0</v>
      </c>
      <c r="P40" s="7">
        <f t="shared" si="5"/>
        <v>0</v>
      </c>
      <c r="Q40" s="3">
        <v>0</v>
      </c>
      <c r="R40" s="7">
        <f t="shared" si="6"/>
        <v>0</v>
      </c>
      <c r="S40" s="8">
        <v>0</v>
      </c>
      <c r="T40" s="21">
        <v>0</v>
      </c>
      <c r="U40" s="7">
        <f t="shared" si="7"/>
        <v>0</v>
      </c>
      <c r="V40" s="13"/>
      <c r="W40" s="10">
        <f t="shared" si="8"/>
        <v>0</v>
      </c>
      <c r="X40" s="50"/>
      <c r="Y40" s="50"/>
      <c r="Z40" s="11">
        <f t="shared" si="9"/>
        <v>0</v>
      </c>
    </row>
    <row r="41" spans="1:26" ht="13.5" thickBot="1">
      <c r="A41" s="6"/>
      <c r="B41" s="6"/>
      <c r="C41" s="6"/>
      <c r="D41" s="3">
        <v>0</v>
      </c>
      <c r="E41" s="7">
        <f t="shared" si="0"/>
        <v>0</v>
      </c>
      <c r="F41" s="74">
        <v>0</v>
      </c>
      <c r="G41" s="7">
        <f t="shared" si="1"/>
        <v>0</v>
      </c>
      <c r="H41" s="3">
        <v>0</v>
      </c>
      <c r="I41" s="7">
        <f t="shared" si="2"/>
        <v>0</v>
      </c>
      <c r="J41" s="21">
        <v>0</v>
      </c>
      <c r="K41" s="7">
        <f t="shared" si="3"/>
        <v>0</v>
      </c>
      <c r="L41" s="62"/>
      <c r="M41" s="21">
        <v>0</v>
      </c>
      <c r="N41" s="7">
        <f t="shared" si="4"/>
        <v>0</v>
      </c>
      <c r="O41" s="3">
        <v>0</v>
      </c>
      <c r="P41" s="7">
        <f t="shared" si="5"/>
        <v>0</v>
      </c>
      <c r="Q41" s="3">
        <v>0</v>
      </c>
      <c r="R41" s="7">
        <f t="shared" si="6"/>
        <v>0</v>
      </c>
      <c r="S41" s="8">
        <v>0</v>
      </c>
      <c r="T41" s="21">
        <v>0</v>
      </c>
      <c r="U41" s="7">
        <f t="shared" si="7"/>
        <v>0</v>
      </c>
      <c r="V41" s="13"/>
      <c r="W41" s="10">
        <f t="shared" si="8"/>
        <v>0</v>
      </c>
      <c r="X41" s="50"/>
      <c r="Y41" s="50"/>
      <c r="Z41" s="11">
        <f t="shared" si="9"/>
        <v>0</v>
      </c>
    </row>
    <row r="42" spans="1:26" ht="13.5" thickBot="1">
      <c r="A42" s="6"/>
      <c r="B42" s="6"/>
      <c r="C42" s="6"/>
      <c r="D42" s="3">
        <v>0</v>
      </c>
      <c r="E42" s="7">
        <f t="shared" si="0"/>
        <v>0</v>
      </c>
      <c r="F42" s="74">
        <v>0</v>
      </c>
      <c r="G42" s="7">
        <f t="shared" si="1"/>
        <v>0</v>
      </c>
      <c r="H42" s="3">
        <v>0</v>
      </c>
      <c r="I42" s="7">
        <f t="shared" si="2"/>
        <v>0</v>
      </c>
      <c r="J42" s="21">
        <v>0</v>
      </c>
      <c r="K42" s="7">
        <f t="shared" si="3"/>
        <v>0</v>
      </c>
      <c r="L42" s="62"/>
      <c r="M42" s="21">
        <v>0</v>
      </c>
      <c r="N42" s="7">
        <f t="shared" si="4"/>
        <v>0</v>
      </c>
      <c r="O42" s="3">
        <v>0</v>
      </c>
      <c r="P42" s="7">
        <f t="shared" si="5"/>
        <v>0</v>
      </c>
      <c r="Q42" s="3">
        <v>0</v>
      </c>
      <c r="R42" s="7">
        <f t="shared" si="6"/>
        <v>0</v>
      </c>
      <c r="S42" s="8">
        <v>0</v>
      </c>
      <c r="T42" s="21">
        <v>0</v>
      </c>
      <c r="U42" s="7">
        <f t="shared" si="7"/>
        <v>0</v>
      </c>
      <c r="V42" s="13"/>
      <c r="W42" s="10">
        <f t="shared" si="8"/>
        <v>0</v>
      </c>
      <c r="X42" s="50"/>
      <c r="Y42" s="50"/>
      <c r="Z42" s="11">
        <f t="shared" si="9"/>
        <v>0</v>
      </c>
    </row>
    <row r="43" spans="1:26" ht="13.5" thickBot="1">
      <c r="A43" s="6"/>
      <c r="B43" s="6" t="s">
        <v>49</v>
      </c>
      <c r="C43" s="6"/>
      <c r="D43" s="3">
        <v>0</v>
      </c>
      <c r="E43" s="7">
        <f t="shared" si="0"/>
        <v>0</v>
      </c>
      <c r="F43" s="74">
        <v>0</v>
      </c>
      <c r="G43" s="7">
        <f t="shared" si="1"/>
        <v>0</v>
      </c>
      <c r="H43" s="3">
        <v>0</v>
      </c>
      <c r="I43" s="7">
        <f t="shared" si="2"/>
        <v>0</v>
      </c>
      <c r="J43" s="21">
        <v>0</v>
      </c>
      <c r="K43" s="7">
        <f t="shared" si="3"/>
        <v>0</v>
      </c>
      <c r="L43" s="62"/>
      <c r="M43" s="21">
        <v>0</v>
      </c>
      <c r="N43" s="7">
        <f t="shared" si="4"/>
        <v>0</v>
      </c>
      <c r="O43" s="3">
        <v>0</v>
      </c>
      <c r="P43" s="7">
        <f t="shared" si="5"/>
        <v>0</v>
      </c>
      <c r="Q43" s="3">
        <v>0</v>
      </c>
      <c r="R43" s="7">
        <f t="shared" si="6"/>
        <v>0</v>
      </c>
      <c r="S43" s="8">
        <v>0</v>
      </c>
      <c r="T43" s="21">
        <v>0</v>
      </c>
      <c r="U43" s="7">
        <f t="shared" si="7"/>
        <v>0</v>
      </c>
      <c r="V43" s="13"/>
      <c r="W43" s="10">
        <f t="shared" si="8"/>
        <v>0</v>
      </c>
      <c r="X43" s="50"/>
      <c r="Y43" s="50"/>
      <c r="Z43" s="11" t="str">
        <f aca="true" t="shared" si="10" ref="Z43:Z58">B43</f>
        <v>Name 35</v>
      </c>
    </row>
    <row r="44" spans="1:26" ht="13.5" thickBot="1">
      <c r="A44" s="6"/>
      <c r="B44" s="6" t="s">
        <v>50</v>
      </c>
      <c r="C44" s="6"/>
      <c r="D44" s="3">
        <v>0</v>
      </c>
      <c r="E44" s="7">
        <f t="shared" si="0"/>
        <v>0</v>
      </c>
      <c r="F44" s="74">
        <v>0</v>
      </c>
      <c r="G44" s="7">
        <f t="shared" si="1"/>
        <v>0</v>
      </c>
      <c r="H44" s="3">
        <v>0</v>
      </c>
      <c r="I44" s="7">
        <f t="shared" si="2"/>
        <v>0</v>
      </c>
      <c r="J44" s="21">
        <v>0</v>
      </c>
      <c r="K44" s="7">
        <f t="shared" si="3"/>
        <v>0</v>
      </c>
      <c r="L44" s="62"/>
      <c r="M44" s="21">
        <v>0</v>
      </c>
      <c r="N44" s="7">
        <f t="shared" si="4"/>
        <v>0</v>
      </c>
      <c r="O44" s="3">
        <v>0</v>
      </c>
      <c r="P44" s="7">
        <f t="shared" si="5"/>
        <v>0</v>
      </c>
      <c r="Q44" s="3">
        <v>0</v>
      </c>
      <c r="R44" s="7">
        <f t="shared" si="6"/>
        <v>0</v>
      </c>
      <c r="S44" s="8">
        <v>0</v>
      </c>
      <c r="T44" s="21">
        <v>0</v>
      </c>
      <c r="U44" s="7">
        <f t="shared" si="7"/>
        <v>0</v>
      </c>
      <c r="V44" s="13"/>
      <c r="W44" s="10">
        <f t="shared" si="8"/>
        <v>0</v>
      </c>
      <c r="X44" s="50"/>
      <c r="Y44" s="50"/>
      <c r="Z44" s="11" t="str">
        <f t="shared" si="10"/>
        <v>Name 36</v>
      </c>
    </row>
    <row r="45" spans="1:26" ht="13.5" thickBot="1">
      <c r="A45" s="6"/>
      <c r="B45" s="6" t="s">
        <v>51</v>
      </c>
      <c r="C45" s="6"/>
      <c r="D45" s="3">
        <v>0</v>
      </c>
      <c r="E45" s="7">
        <f t="shared" si="0"/>
        <v>0</v>
      </c>
      <c r="F45" s="74">
        <v>0</v>
      </c>
      <c r="G45" s="7">
        <f t="shared" si="1"/>
        <v>0</v>
      </c>
      <c r="H45" s="3">
        <v>0</v>
      </c>
      <c r="I45" s="7">
        <f t="shared" si="2"/>
        <v>0</v>
      </c>
      <c r="J45" s="21">
        <v>0</v>
      </c>
      <c r="K45" s="7">
        <f t="shared" si="3"/>
        <v>0</v>
      </c>
      <c r="L45" s="62"/>
      <c r="M45" s="21">
        <v>0</v>
      </c>
      <c r="N45" s="7">
        <f t="shared" si="4"/>
        <v>0</v>
      </c>
      <c r="O45" s="3">
        <v>0</v>
      </c>
      <c r="P45" s="7">
        <f t="shared" si="5"/>
        <v>0</v>
      </c>
      <c r="Q45" s="3">
        <v>0</v>
      </c>
      <c r="R45" s="7">
        <f t="shared" si="6"/>
        <v>0</v>
      </c>
      <c r="S45" s="8">
        <v>0</v>
      </c>
      <c r="T45" s="21">
        <v>0</v>
      </c>
      <c r="U45" s="7">
        <f t="shared" si="7"/>
        <v>0</v>
      </c>
      <c r="V45" s="13"/>
      <c r="W45" s="10">
        <f t="shared" si="8"/>
        <v>0</v>
      </c>
      <c r="X45" s="50"/>
      <c r="Y45" s="50"/>
      <c r="Z45" s="11" t="str">
        <f t="shared" si="10"/>
        <v>Name 37</v>
      </c>
    </row>
    <row r="46" spans="1:26" ht="13.5" thickBot="1">
      <c r="A46" s="6"/>
      <c r="B46" s="6" t="s">
        <v>52</v>
      </c>
      <c r="C46" s="6"/>
      <c r="D46" s="3">
        <v>0</v>
      </c>
      <c r="E46" s="7">
        <f t="shared" si="0"/>
        <v>0</v>
      </c>
      <c r="F46" s="74">
        <v>0</v>
      </c>
      <c r="G46" s="7">
        <f t="shared" si="1"/>
        <v>0</v>
      </c>
      <c r="H46" s="3">
        <v>0</v>
      </c>
      <c r="I46" s="7">
        <f t="shared" si="2"/>
        <v>0</v>
      </c>
      <c r="J46" s="21">
        <v>0</v>
      </c>
      <c r="K46" s="7">
        <f t="shared" si="3"/>
        <v>0</v>
      </c>
      <c r="L46" s="62"/>
      <c r="M46" s="21">
        <v>0</v>
      </c>
      <c r="N46" s="7">
        <f t="shared" si="4"/>
        <v>0</v>
      </c>
      <c r="O46" s="3">
        <v>0</v>
      </c>
      <c r="P46" s="7">
        <f t="shared" si="5"/>
        <v>0</v>
      </c>
      <c r="Q46" s="3">
        <v>0</v>
      </c>
      <c r="R46" s="7">
        <f t="shared" si="6"/>
        <v>0</v>
      </c>
      <c r="S46" s="8">
        <v>0</v>
      </c>
      <c r="T46" s="21">
        <v>0</v>
      </c>
      <c r="U46" s="7">
        <f t="shared" si="7"/>
        <v>0</v>
      </c>
      <c r="V46" s="13"/>
      <c r="W46" s="10">
        <f t="shared" si="8"/>
        <v>0</v>
      </c>
      <c r="X46" s="50"/>
      <c r="Y46" s="50"/>
      <c r="Z46" s="11" t="str">
        <f t="shared" si="10"/>
        <v>Name 38</v>
      </c>
    </row>
    <row r="47" spans="1:26" ht="13.5" thickBot="1">
      <c r="A47" s="6"/>
      <c r="B47" s="6" t="s">
        <v>53</v>
      </c>
      <c r="C47" s="6"/>
      <c r="D47" s="3">
        <v>0</v>
      </c>
      <c r="E47" s="7">
        <f t="shared" si="0"/>
        <v>0</v>
      </c>
      <c r="F47" s="74">
        <v>0</v>
      </c>
      <c r="G47" s="7">
        <f t="shared" si="1"/>
        <v>0</v>
      </c>
      <c r="H47" s="3">
        <v>0</v>
      </c>
      <c r="I47" s="7">
        <f t="shared" si="2"/>
        <v>0</v>
      </c>
      <c r="J47" s="21">
        <v>0</v>
      </c>
      <c r="K47" s="7">
        <f t="shared" si="3"/>
        <v>0</v>
      </c>
      <c r="L47" s="62"/>
      <c r="M47" s="21">
        <v>0</v>
      </c>
      <c r="N47" s="7">
        <f t="shared" si="4"/>
        <v>0</v>
      </c>
      <c r="O47" s="3">
        <v>0</v>
      </c>
      <c r="P47" s="7">
        <f t="shared" si="5"/>
        <v>0</v>
      </c>
      <c r="Q47" s="3">
        <v>0</v>
      </c>
      <c r="R47" s="7">
        <f t="shared" si="6"/>
        <v>0</v>
      </c>
      <c r="S47" s="8">
        <v>0</v>
      </c>
      <c r="T47" s="21">
        <v>0</v>
      </c>
      <c r="U47" s="7">
        <f t="shared" si="7"/>
        <v>0</v>
      </c>
      <c r="V47" s="13"/>
      <c r="W47" s="10">
        <f t="shared" si="8"/>
        <v>0</v>
      </c>
      <c r="X47" s="50"/>
      <c r="Y47" s="50"/>
      <c r="Z47" s="11" t="str">
        <f t="shared" si="10"/>
        <v>Name 39</v>
      </c>
    </row>
    <row r="48" spans="1:26" ht="13.5" thickBot="1">
      <c r="A48" s="6"/>
      <c r="B48" s="6" t="s">
        <v>54</v>
      </c>
      <c r="C48" s="6"/>
      <c r="D48" s="3">
        <v>0</v>
      </c>
      <c r="E48" s="7">
        <f t="shared" si="0"/>
        <v>0</v>
      </c>
      <c r="F48" s="74">
        <v>0</v>
      </c>
      <c r="G48" s="7">
        <f t="shared" si="1"/>
        <v>0</v>
      </c>
      <c r="H48" s="3">
        <v>0</v>
      </c>
      <c r="I48" s="7">
        <f t="shared" si="2"/>
        <v>0</v>
      </c>
      <c r="J48" s="21">
        <v>0</v>
      </c>
      <c r="K48" s="7">
        <f t="shared" si="3"/>
        <v>0</v>
      </c>
      <c r="L48" s="62"/>
      <c r="M48" s="21">
        <v>0</v>
      </c>
      <c r="N48" s="7">
        <f t="shared" si="4"/>
        <v>0</v>
      </c>
      <c r="O48" s="3">
        <v>0</v>
      </c>
      <c r="P48" s="7">
        <f t="shared" si="5"/>
        <v>0</v>
      </c>
      <c r="Q48" s="3">
        <v>0</v>
      </c>
      <c r="R48" s="7">
        <f t="shared" si="6"/>
        <v>0</v>
      </c>
      <c r="S48" s="8">
        <v>0</v>
      </c>
      <c r="T48" s="21">
        <v>0</v>
      </c>
      <c r="U48" s="7">
        <f t="shared" si="7"/>
        <v>0</v>
      </c>
      <c r="V48" s="13"/>
      <c r="W48" s="10">
        <f t="shared" si="8"/>
        <v>0</v>
      </c>
      <c r="X48" s="50"/>
      <c r="Y48" s="50"/>
      <c r="Z48" s="11" t="str">
        <f t="shared" si="10"/>
        <v>Name 40</v>
      </c>
    </row>
    <row r="49" spans="1:26" ht="13.5" thickBot="1">
      <c r="A49" s="6"/>
      <c r="B49" s="6" t="s">
        <v>55</v>
      </c>
      <c r="C49" s="6"/>
      <c r="D49" s="3">
        <v>0</v>
      </c>
      <c r="E49" s="7">
        <f t="shared" si="0"/>
        <v>0</v>
      </c>
      <c r="F49" s="74">
        <v>0</v>
      </c>
      <c r="G49" s="7">
        <f t="shared" si="1"/>
        <v>0</v>
      </c>
      <c r="H49" s="3">
        <v>0</v>
      </c>
      <c r="I49" s="7">
        <f t="shared" si="2"/>
        <v>0</v>
      </c>
      <c r="J49" s="21">
        <v>0</v>
      </c>
      <c r="K49" s="7">
        <f t="shared" si="3"/>
        <v>0</v>
      </c>
      <c r="L49" s="62"/>
      <c r="M49" s="21">
        <v>0</v>
      </c>
      <c r="N49" s="7">
        <f t="shared" si="4"/>
        <v>0</v>
      </c>
      <c r="O49" s="3">
        <v>0</v>
      </c>
      <c r="P49" s="7">
        <f t="shared" si="5"/>
        <v>0</v>
      </c>
      <c r="Q49" s="3">
        <v>0</v>
      </c>
      <c r="R49" s="7">
        <f t="shared" si="6"/>
        <v>0</v>
      </c>
      <c r="S49" s="8">
        <v>0</v>
      </c>
      <c r="T49" s="21">
        <v>0</v>
      </c>
      <c r="U49" s="7">
        <f t="shared" si="7"/>
        <v>0</v>
      </c>
      <c r="V49" s="13"/>
      <c r="W49" s="10">
        <f t="shared" si="8"/>
        <v>0</v>
      </c>
      <c r="X49" s="50"/>
      <c r="Y49" s="50"/>
      <c r="Z49" s="11" t="str">
        <f t="shared" si="10"/>
        <v>Name 41</v>
      </c>
    </row>
    <row r="50" spans="1:26" ht="13.5" thickBot="1">
      <c r="A50" s="6"/>
      <c r="B50" s="6" t="s">
        <v>56</v>
      </c>
      <c r="C50" s="6"/>
      <c r="D50" s="3">
        <v>0</v>
      </c>
      <c r="E50" s="7">
        <f t="shared" si="0"/>
        <v>0</v>
      </c>
      <c r="F50" s="74">
        <v>0</v>
      </c>
      <c r="G50" s="7">
        <f t="shared" si="1"/>
        <v>0</v>
      </c>
      <c r="H50" s="3">
        <v>0</v>
      </c>
      <c r="I50" s="7">
        <f t="shared" si="2"/>
        <v>0</v>
      </c>
      <c r="J50" s="21">
        <v>0</v>
      </c>
      <c r="K50" s="7">
        <f t="shared" si="3"/>
        <v>0</v>
      </c>
      <c r="L50" s="62"/>
      <c r="M50" s="21">
        <v>0</v>
      </c>
      <c r="N50" s="7">
        <f t="shared" si="4"/>
        <v>0</v>
      </c>
      <c r="O50" s="3">
        <v>0</v>
      </c>
      <c r="P50" s="7">
        <f t="shared" si="5"/>
        <v>0</v>
      </c>
      <c r="Q50" s="3">
        <v>0</v>
      </c>
      <c r="R50" s="7">
        <f t="shared" si="6"/>
        <v>0</v>
      </c>
      <c r="S50" s="8">
        <v>0</v>
      </c>
      <c r="T50" s="21">
        <v>0</v>
      </c>
      <c r="U50" s="7">
        <f t="shared" si="7"/>
        <v>0</v>
      </c>
      <c r="V50" s="13"/>
      <c r="W50" s="10">
        <f t="shared" si="8"/>
        <v>0</v>
      </c>
      <c r="X50" s="50"/>
      <c r="Y50" s="50"/>
      <c r="Z50" s="11" t="str">
        <f t="shared" si="10"/>
        <v>Name 42</v>
      </c>
    </row>
    <row r="51" spans="1:26" ht="13.5" thickBot="1">
      <c r="A51" s="6"/>
      <c r="B51" s="6" t="s">
        <v>57</v>
      </c>
      <c r="C51" s="6"/>
      <c r="D51" s="3">
        <v>0</v>
      </c>
      <c r="E51" s="7">
        <f t="shared" si="0"/>
        <v>0</v>
      </c>
      <c r="F51" s="74">
        <v>0</v>
      </c>
      <c r="G51" s="7">
        <f t="shared" si="1"/>
        <v>0</v>
      </c>
      <c r="H51" s="3">
        <v>0</v>
      </c>
      <c r="I51" s="7">
        <f t="shared" si="2"/>
        <v>0</v>
      </c>
      <c r="J51" s="21">
        <v>0</v>
      </c>
      <c r="K51" s="7">
        <f t="shared" si="3"/>
        <v>0</v>
      </c>
      <c r="L51" s="62"/>
      <c r="M51" s="21">
        <v>0</v>
      </c>
      <c r="N51" s="7">
        <f t="shared" si="4"/>
        <v>0</v>
      </c>
      <c r="O51" s="3">
        <v>0</v>
      </c>
      <c r="P51" s="7">
        <f t="shared" si="5"/>
        <v>0</v>
      </c>
      <c r="Q51" s="3">
        <v>0</v>
      </c>
      <c r="R51" s="7">
        <f t="shared" si="6"/>
        <v>0</v>
      </c>
      <c r="S51" s="8">
        <v>0</v>
      </c>
      <c r="T51" s="21">
        <v>0</v>
      </c>
      <c r="U51" s="7">
        <f t="shared" si="7"/>
        <v>0</v>
      </c>
      <c r="V51" s="13"/>
      <c r="W51" s="10">
        <f t="shared" si="8"/>
        <v>0</v>
      </c>
      <c r="X51" s="50"/>
      <c r="Y51" s="50"/>
      <c r="Z51" s="11" t="str">
        <f t="shared" si="10"/>
        <v>Name 43</v>
      </c>
    </row>
    <row r="52" spans="1:26" ht="13.5" thickBot="1">
      <c r="A52" s="6"/>
      <c r="B52" s="6" t="s">
        <v>58</v>
      </c>
      <c r="C52" s="6"/>
      <c r="D52" s="3">
        <v>0</v>
      </c>
      <c r="E52" s="7">
        <f t="shared" si="0"/>
        <v>0</v>
      </c>
      <c r="F52" s="74">
        <v>0</v>
      </c>
      <c r="G52" s="7">
        <f t="shared" si="1"/>
        <v>0</v>
      </c>
      <c r="H52" s="3">
        <v>0</v>
      </c>
      <c r="I52" s="7">
        <f t="shared" si="2"/>
        <v>0</v>
      </c>
      <c r="J52" s="21">
        <v>0</v>
      </c>
      <c r="K52" s="7">
        <f t="shared" si="3"/>
        <v>0</v>
      </c>
      <c r="L52" s="62"/>
      <c r="M52" s="21">
        <v>0</v>
      </c>
      <c r="N52" s="7">
        <f t="shared" si="4"/>
        <v>0</v>
      </c>
      <c r="O52" s="3">
        <v>0</v>
      </c>
      <c r="P52" s="7">
        <f t="shared" si="5"/>
        <v>0</v>
      </c>
      <c r="Q52" s="3">
        <v>0</v>
      </c>
      <c r="R52" s="7">
        <f t="shared" si="6"/>
        <v>0</v>
      </c>
      <c r="S52" s="8">
        <v>0</v>
      </c>
      <c r="T52" s="21">
        <v>0</v>
      </c>
      <c r="U52" s="7">
        <f t="shared" si="7"/>
        <v>0</v>
      </c>
      <c r="V52" s="13"/>
      <c r="W52" s="10">
        <f t="shared" si="8"/>
        <v>0</v>
      </c>
      <c r="X52" s="50"/>
      <c r="Y52" s="50"/>
      <c r="Z52" s="11" t="str">
        <f t="shared" si="10"/>
        <v>Name 44</v>
      </c>
    </row>
    <row r="53" spans="1:26" ht="13.5" thickBot="1">
      <c r="A53" s="6"/>
      <c r="B53" s="6" t="s">
        <v>59</v>
      </c>
      <c r="C53" s="6"/>
      <c r="D53" s="3">
        <v>0</v>
      </c>
      <c r="E53" s="7">
        <f t="shared" si="0"/>
        <v>0</v>
      </c>
      <c r="F53" s="74">
        <v>0</v>
      </c>
      <c r="G53" s="7">
        <f t="shared" si="1"/>
        <v>0</v>
      </c>
      <c r="H53" s="3">
        <v>0</v>
      </c>
      <c r="I53" s="7">
        <f t="shared" si="2"/>
        <v>0</v>
      </c>
      <c r="J53" s="21">
        <v>0</v>
      </c>
      <c r="K53" s="7">
        <f t="shared" si="3"/>
        <v>0</v>
      </c>
      <c r="L53" s="62"/>
      <c r="M53" s="21">
        <v>0</v>
      </c>
      <c r="N53" s="7">
        <f t="shared" si="4"/>
        <v>0</v>
      </c>
      <c r="O53" s="3">
        <v>0</v>
      </c>
      <c r="P53" s="7">
        <f t="shared" si="5"/>
        <v>0</v>
      </c>
      <c r="Q53" s="3">
        <v>0</v>
      </c>
      <c r="R53" s="7">
        <f t="shared" si="6"/>
        <v>0</v>
      </c>
      <c r="S53" s="8">
        <v>0</v>
      </c>
      <c r="T53" s="21">
        <v>0</v>
      </c>
      <c r="U53" s="7">
        <f t="shared" si="7"/>
        <v>0</v>
      </c>
      <c r="V53" s="13"/>
      <c r="W53" s="10">
        <f t="shared" si="8"/>
        <v>0</v>
      </c>
      <c r="X53" s="50"/>
      <c r="Y53" s="50"/>
      <c r="Z53" s="11" t="str">
        <f t="shared" si="10"/>
        <v>Name 45</v>
      </c>
    </row>
    <row r="54" spans="1:26" ht="13.5" thickBot="1">
      <c r="A54" s="6"/>
      <c r="B54" s="6" t="s">
        <v>60</v>
      </c>
      <c r="C54" s="6"/>
      <c r="D54" s="3">
        <v>0</v>
      </c>
      <c r="E54" s="7">
        <f t="shared" si="0"/>
        <v>0</v>
      </c>
      <c r="F54" s="74">
        <v>0</v>
      </c>
      <c r="G54" s="7">
        <f t="shared" si="1"/>
        <v>0</v>
      </c>
      <c r="H54" s="3">
        <v>0</v>
      </c>
      <c r="I54" s="7">
        <f t="shared" si="2"/>
        <v>0</v>
      </c>
      <c r="J54" s="21">
        <v>0</v>
      </c>
      <c r="K54" s="7">
        <f t="shared" si="3"/>
        <v>0</v>
      </c>
      <c r="L54" s="62"/>
      <c r="M54" s="21">
        <v>0</v>
      </c>
      <c r="N54" s="7">
        <f t="shared" si="4"/>
        <v>0</v>
      </c>
      <c r="O54" s="3">
        <v>0</v>
      </c>
      <c r="P54" s="7">
        <f t="shared" si="5"/>
        <v>0</v>
      </c>
      <c r="Q54" s="3">
        <v>0</v>
      </c>
      <c r="R54" s="7">
        <f t="shared" si="6"/>
        <v>0</v>
      </c>
      <c r="S54" s="8">
        <v>0</v>
      </c>
      <c r="T54" s="21">
        <v>0</v>
      </c>
      <c r="U54" s="7">
        <f t="shared" si="7"/>
        <v>0</v>
      </c>
      <c r="V54" s="13"/>
      <c r="W54" s="10">
        <f t="shared" si="8"/>
        <v>0</v>
      </c>
      <c r="X54" s="50"/>
      <c r="Y54" s="50"/>
      <c r="Z54" s="11" t="str">
        <f t="shared" si="10"/>
        <v>Name 46</v>
      </c>
    </row>
    <row r="55" spans="1:26" ht="13.5" thickBot="1">
      <c r="A55" s="6"/>
      <c r="B55" s="6" t="s">
        <v>61</v>
      </c>
      <c r="C55" s="6"/>
      <c r="D55" s="3">
        <v>0</v>
      </c>
      <c r="E55" s="7">
        <f t="shared" si="0"/>
        <v>0</v>
      </c>
      <c r="F55" s="74">
        <v>0</v>
      </c>
      <c r="G55" s="7">
        <f t="shared" si="1"/>
        <v>0</v>
      </c>
      <c r="H55" s="3">
        <v>0</v>
      </c>
      <c r="I55" s="7">
        <f t="shared" si="2"/>
        <v>0</v>
      </c>
      <c r="J55" s="21">
        <v>0</v>
      </c>
      <c r="K55" s="7">
        <f t="shared" si="3"/>
        <v>0</v>
      </c>
      <c r="L55" s="62"/>
      <c r="M55" s="21">
        <v>0</v>
      </c>
      <c r="N55" s="7">
        <f t="shared" si="4"/>
        <v>0</v>
      </c>
      <c r="O55" s="3">
        <v>0</v>
      </c>
      <c r="P55" s="7">
        <f t="shared" si="5"/>
        <v>0</v>
      </c>
      <c r="Q55" s="3">
        <v>0</v>
      </c>
      <c r="R55" s="7">
        <f t="shared" si="6"/>
        <v>0</v>
      </c>
      <c r="S55" s="8">
        <v>0</v>
      </c>
      <c r="T55" s="21">
        <v>0</v>
      </c>
      <c r="U55" s="7">
        <f t="shared" si="7"/>
        <v>0</v>
      </c>
      <c r="V55" s="13"/>
      <c r="W55" s="10">
        <f t="shared" si="8"/>
        <v>0</v>
      </c>
      <c r="X55" s="50"/>
      <c r="Y55" s="50"/>
      <c r="Z55" s="11" t="str">
        <f t="shared" si="10"/>
        <v>Name 47</v>
      </c>
    </row>
    <row r="56" spans="1:26" ht="13.5" thickBot="1">
      <c r="A56" s="6"/>
      <c r="B56" s="6" t="s">
        <v>62</v>
      </c>
      <c r="C56" s="6"/>
      <c r="D56" s="3">
        <v>0</v>
      </c>
      <c r="E56" s="7">
        <f t="shared" si="0"/>
        <v>0</v>
      </c>
      <c r="F56" s="74">
        <v>0</v>
      </c>
      <c r="G56" s="7">
        <f t="shared" si="1"/>
        <v>0</v>
      </c>
      <c r="H56" s="3">
        <v>0</v>
      </c>
      <c r="I56" s="7">
        <f t="shared" si="2"/>
        <v>0</v>
      </c>
      <c r="J56" s="21">
        <v>0</v>
      </c>
      <c r="K56" s="7">
        <f t="shared" si="3"/>
        <v>0</v>
      </c>
      <c r="L56" s="62"/>
      <c r="M56" s="21">
        <v>0</v>
      </c>
      <c r="N56" s="7">
        <f t="shared" si="4"/>
        <v>0</v>
      </c>
      <c r="O56" s="3">
        <v>0</v>
      </c>
      <c r="P56" s="7">
        <f t="shared" si="5"/>
        <v>0</v>
      </c>
      <c r="Q56" s="3">
        <v>0</v>
      </c>
      <c r="R56" s="7">
        <f t="shared" si="6"/>
        <v>0</v>
      </c>
      <c r="S56" s="8">
        <v>0</v>
      </c>
      <c r="T56" s="21">
        <v>0</v>
      </c>
      <c r="U56" s="7">
        <f t="shared" si="7"/>
        <v>0</v>
      </c>
      <c r="V56" s="13"/>
      <c r="W56" s="10">
        <f t="shared" si="8"/>
        <v>0</v>
      </c>
      <c r="X56" s="50"/>
      <c r="Y56" s="50"/>
      <c r="Z56" s="11" t="str">
        <f t="shared" si="10"/>
        <v>Name 48</v>
      </c>
    </row>
    <row r="57" spans="1:26" ht="13.5" thickBot="1">
      <c r="A57" s="6"/>
      <c r="B57" s="6" t="s">
        <v>63</v>
      </c>
      <c r="C57" s="6"/>
      <c r="D57" s="3">
        <v>0</v>
      </c>
      <c r="E57" s="7">
        <f t="shared" si="0"/>
        <v>0</v>
      </c>
      <c r="F57" s="74">
        <v>0</v>
      </c>
      <c r="G57" s="7">
        <f t="shared" si="1"/>
        <v>0</v>
      </c>
      <c r="H57" s="3">
        <v>0</v>
      </c>
      <c r="I57" s="7">
        <f t="shared" si="2"/>
        <v>0</v>
      </c>
      <c r="J57" s="21">
        <v>0</v>
      </c>
      <c r="K57" s="7">
        <f t="shared" si="3"/>
        <v>0</v>
      </c>
      <c r="L57" s="62"/>
      <c r="M57" s="21">
        <v>0</v>
      </c>
      <c r="N57" s="7">
        <f t="shared" si="4"/>
        <v>0</v>
      </c>
      <c r="O57" s="3">
        <v>0</v>
      </c>
      <c r="P57" s="7">
        <f t="shared" si="5"/>
        <v>0</v>
      </c>
      <c r="Q57" s="3">
        <v>0</v>
      </c>
      <c r="R57" s="7">
        <f t="shared" si="6"/>
        <v>0</v>
      </c>
      <c r="S57" s="8">
        <v>0</v>
      </c>
      <c r="T57" s="21">
        <v>0</v>
      </c>
      <c r="U57" s="7">
        <f t="shared" si="7"/>
        <v>0</v>
      </c>
      <c r="V57" s="13"/>
      <c r="W57" s="10">
        <f t="shared" si="8"/>
        <v>0</v>
      </c>
      <c r="X57" s="50"/>
      <c r="Y57" s="50"/>
      <c r="Z57" s="11" t="str">
        <f t="shared" si="10"/>
        <v>Name 49</v>
      </c>
    </row>
    <row r="58" spans="1:26" ht="13.5" thickBot="1">
      <c r="A58" s="6"/>
      <c r="B58" s="6" t="s">
        <v>64</v>
      </c>
      <c r="C58" s="6"/>
      <c r="D58" s="3">
        <v>0</v>
      </c>
      <c r="E58" s="7">
        <f t="shared" si="0"/>
        <v>0</v>
      </c>
      <c r="F58" s="74">
        <v>0</v>
      </c>
      <c r="G58" s="7">
        <f t="shared" si="1"/>
        <v>0</v>
      </c>
      <c r="H58" s="3">
        <v>0</v>
      </c>
      <c r="I58" s="7">
        <f t="shared" si="2"/>
        <v>0</v>
      </c>
      <c r="J58" s="21">
        <v>0</v>
      </c>
      <c r="K58" s="7">
        <f t="shared" si="3"/>
        <v>0</v>
      </c>
      <c r="L58" s="62"/>
      <c r="M58" s="21">
        <v>0</v>
      </c>
      <c r="N58" s="7">
        <f t="shared" si="4"/>
        <v>0</v>
      </c>
      <c r="O58" s="3">
        <v>0</v>
      </c>
      <c r="P58" s="7">
        <f t="shared" si="5"/>
        <v>0</v>
      </c>
      <c r="Q58" s="3">
        <v>0</v>
      </c>
      <c r="R58" s="7">
        <f t="shared" si="6"/>
        <v>0</v>
      </c>
      <c r="S58" s="8">
        <v>0</v>
      </c>
      <c r="T58" s="21">
        <v>0</v>
      </c>
      <c r="U58" s="7">
        <f t="shared" si="7"/>
        <v>0</v>
      </c>
      <c r="V58" s="13"/>
      <c r="W58" s="10">
        <f t="shared" si="8"/>
        <v>0</v>
      </c>
      <c r="X58" s="50"/>
      <c r="Y58" s="50"/>
      <c r="Z58" s="11" t="str">
        <f t="shared" si="10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zoomScale="75" zoomScaleNormal="75" zoomScalePageLayoutView="0" workbookViewId="0" topLeftCell="A1">
      <selection activeCell="A2" sqref="A2:X27"/>
    </sheetView>
  </sheetViews>
  <sheetFormatPr defaultColWidth="9.140625" defaultRowHeight="12.75"/>
  <cols>
    <col min="1" max="1" width="5.140625" style="0" bestFit="1" customWidth="1"/>
    <col min="2" max="2" width="27.00390625" style="1" customWidth="1"/>
    <col min="3" max="3" width="43.57421875" style="1" bestFit="1" customWidth="1"/>
    <col min="4" max="4" width="9.7109375" style="19" customWidth="1"/>
    <col min="5" max="5" width="5.57421875" style="15" customWidth="1"/>
    <col min="6" max="6" width="1.1484375" style="14" customWidth="1"/>
    <col min="7" max="7" width="0.5625" style="15" customWidth="1"/>
    <col min="8" max="8" width="9.7109375" style="14" hidden="1" customWidth="1"/>
    <col min="9" max="9" width="5.7109375" style="15" customWidth="1"/>
    <col min="10" max="10" width="9.7109375" style="19" customWidth="1"/>
    <col min="11" max="11" width="5.7109375" style="15" customWidth="1"/>
    <col min="12" max="12" width="2.7109375" style="15" customWidth="1"/>
    <col min="13" max="13" width="9.7109375" style="14" customWidth="1"/>
    <col min="14" max="14" width="5.7109375" style="15" customWidth="1"/>
    <col min="15" max="15" width="9.7109375" style="14" customWidth="1"/>
    <col min="16" max="16" width="5.7109375" style="15" customWidth="1"/>
    <col min="17" max="17" width="4.57421875" style="16" customWidth="1"/>
    <col min="18" max="18" width="5.8515625" style="19" customWidth="1"/>
    <col min="19" max="19" width="5.7109375" style="17" customWidth="1"/>
    <col min="20" max="20" width="2.57421875" style="18" customWidth="1"/>
    <col min="21" max="21" width="6.7109375" style="4" customWidth="1"/>
    <col min="22" max="22" width="2.140625" style="4" customWidth="1"/>
    <col min="23" max="23" width="3.7109375" style="4" customWidth="1"/>
    <col min="24" max="24" width="26.140625" style="5" customWidth="1"/>
  </cols>
  <sheetData>
    <row r="2" spans="2:24" s="104" customFormat="1" ht="18">
      <c r="B2" s="96" t="s">
        <v>69</v>
      </c>
      <c r="C2" s="96"/>
      <c r="D2" s="97"/>
      <c r="E2" s="98"/>
      <c r="F2" s="99"/>
      <c r="G2" s="98"/>
      <c r="H2" s="99"/>
      <c r="I2" s="98"/>
      <c r="J2" s="97"/>
      <c r="K2" s="98"/>
      <c r="L2" s="98"/>
      <c r="M2" s="99"/>
      <c r="N2" s="98"/>
      <c r="O2" s="99"/>
      <c r="P2" s="98"/>
      <c r="Q2" s="98"/>
      <c r="R2" s="97"/>
      <c r="S2" s="100"/>
      <c r="T2" s="101"/>
      <c r="U2" s="102"/>
      <c r="V2" s="102"/>
      <c r="W2" s="102"/>
      <c r="X2" s="103"/>
    </row>
    <row r="5" spans="2:3" ht="13.5" thickBot="1">
      <c r="B5"/>
      <c r="C5"/>
    </row>
    <row r="6" spans="2:23" s="2" customFormat="1" ht="12.75">
      <c r="B6" s="1" t="s">
        <v>117</v>
      </c>
      <c r="C6" s="1"/>
      <c r="D6" s="27" t="s">
        <v>6</v>
      </c>
      <c r="E6" s="66"/>
      <c r="F6" s="28"/>
      <c r="G6" s="66"/>
      <c r="H6" s="28"/>
      <c r="I6" s="66"/>
      <c r="J6" s="64" t="s">
        <v>8</v>
      </c>
      <c r="K6" s="66"/>
      <c r="L6" s="76"/>
      <c r="M6" s="28" t="s">
        <v>7</v>
      </c>
      <c r="N6" s="66"/>
      <c r="O6" s="28"/>
      <c r="P6" s="66"/>
      <c r="Q6" s="215" t="s">
        <v>10</v>
      </c>
      <c r="R6" s="56" t="s">
        <v>66</v>
      </c>
      <c r="S6" s="68"/>
      <c r="T6" s="36"/>
      <c r="U6" s="35" t="s">
        <v>9</v>
      </c>
      <c r="V6" s="47"/>
      <c r="W6" s="113"/>
    </row>
    <row r="7" spans="2:23" s="2" customFormat="1" ht="13.5" thickBot="1">
      <c r="B7" s="1"/>
      <c r="C7" s="1"/>
      <c r="D7" s="52" t="s">
        <v>32</v>
      </c>
      <c r="E7" s="67"/>
      <c r="F7" s="213"/>
      <c r="G7" s="67"/>
      <c r="H7" s="43" t="s">
        <v>2</v>
      </c>
      <c r="I7" s="67"/>
      <c r="J7" s="214">
        <v>200</v>
      </c>
      <c r="K7" s="67"/>
      <c r="L7" s="77"/>
      <c r="M7" s="43" t="s">
        <v>3</v>
      </c>
      <c r="N7" s="67"/>
      <c r="O7" s="43" t="s">
        <v>4</v>
      </c>
      <c r="P7" s="67"/>
      <c r="Q7" s="216" t="s">
        <v>65</v>
      </c>
      <c r="R7" s="59"/>
      <c r="S7" s="69"/>
      <c r="T7" s="46"/>
      <c r="U7" s="42" t="s">
        <v>5</v>
      </c>
      <c r="V7" s="48"/>
      <c r="W7" s="113"/>
    </row>
    <row r="8" spans="1:24" ht="12.75">
      <c r="A8" s="211">
        <v>86</v>
      </c>
      <c r="B8" s="196" t="s">
        <v>328</v>
      </c>
      <c r="C8" s="196" t="s">
        <v>324</v>
      </c>
      <c r="D8" s="23">
        <v>12.4</v>
      </c>
      <c r="E8" s="24">
        <f>IF(D8=0,0,VLOOKUP(D8,Tables!$A$3:$B$152,2,TRUE))</f>
        <v>747</v>
      </c>
      <c r="F8" s="25">
        <v>0</v>
      </c>
      <c r="G8" s="24">
        <f>IF(F8=0,0,TRUNC(1.84523*(((F8*100)-75)^1.348)))</f>
        <v>0</v>
      </c>
      <c r="H8" s="25">
        <v>0</v>
      </c>
      <c r="I8" s="24">
        <f>IF(H8=0,0,TRUNC(56.0211*((H8-1.5)^1.05)))</f>
        <v>0</v>
      </c>
      <c r="J8" s="23">
        <v>26.9</v>
      </c>
      <c r="K8" s="24">
        <f>IF(J8=0,0,TRUNC(4.99087*((42.26-J8)^1.81)))</f>
        <v>700</v>
      </c>
      <c r="L8" s="61"/>
      <c r="M8" s="3">
        <v>4.66</v>
      </c>
      <c r="N8" s="24">
        <f>IF(M8=0,0,TRUNC(0.188807*(((M8*100)-210)^1.41)))</f>
        <v>469</v>
      </c>
      <c r="O8" s="3">
        <v>17.53</v>
      </c>
      <c r="P8" s="24">
        <f>IF(O8=0,0,TRUNC(15.9803*((O8-3.8)^1.04)))</f>
        <v>243</v>
      </c>
      <c r="Q8" s="8">
        <v>3</v>
      </c>
      <c r="R8" s="21">
        <v>3.9</v>
      </c>
      <c r="S8" s="24">
        <f>IF(Q8+R8=0,0,TRUNC(0.11193*((254-(Q8*60+R8))^1.88)))</f>
        <v>330</v>
      </c>
      <c r="T8" s="26"/>
      <c r="U8" s="30">
        <f>SUM(E8,G8,I8,K8,N8,P8,S8)</f>
        <v>2489</v>
      </c>
      <c r="V8" s="220"/>
      <c r="W8" s="222"/>
      <c r="X8" s="223" t="str">
        <f>B8</f>
        <v>Mallory Cluely</v>
      </c>
    </row>
    <row r="9" spans="1:24" ht="12.75">
      <c r="A9" s="11">
        <v>492</v>
      </c>
      <c r="B9" s="182" t="s">
        <v>289</v>
      </c>
      <c r="C9" s="212" t="s">
        <v>284</v>
      </c>
      <c r="D9" s="21">
        <v>15.8</v>
      </c>
      <c r="E9" s="7">
        <f>IF(D9=0,0,VLOOKUP(D9,Tables!$A$3:$B$152,2,TRUE))</f>
        <v>414</v>
      </c>
      <c r="F9" s="3">
        <v>0</v>
      </c>
      <c r="G9" s="7">
        <f>IF(F9=0,0,TRUNC(1.84523*(((F9*100)-75)^1.348)))</f>
        <v>0</v>
      </c>
      <c r="H9" s="3">
        <v>0</v>
      </c>
      <c r="I9" s="7">
        <f>IF(H9=0,0,TRUNC(56.0211*((H9-1.5)^1.05)))</f>
        <v>0</v>
      </c>
      <c r="J9" s="21">
        <v>27.2</v>
      </c>
      <c r="K9" s="7">
        <f>IF(J9=0,0,TRUNC(4.99087*((42.26-J9)^1.81)))</f>
        <v>676</v>
      </c>
      <c r="L9" s="62"/>
      <c r="M9" s="3">
        <v>4.4</v>
      </c>
      <c r="N9" s="7">
        <f>IF(M9=0,0,TRUNC(0.188807*(((M9*100)-210)^1.41)))</f>
        <v>403</v>
      </c>
      <c r="O9" s="3">
        <v>20.24</v>
      </c>
      <c r="P9" s="7">
        <f>IF(O9=0,0,TRUNC(15.9803*((O9-3.8)^1.04)))</f>
        <v>293</v>
      </c>
      <c r="Q9" s="8">
        <v>2</v>
      </c>
      <c r="R9" s="21">
        <v>41.7</v>
      </c>
      <c r="S9" s="7">
        <f>IF(Q9+R9=0,0,TRUNC(0.11193*((254-(Q9*60+R9))^1.88)))</f>
        <v>554</v>
      </c>
      <c r="T9" s="9"/>
      <c r="U9" s="10">
        <f>SUM(E9,G9,I9,K9,N9,P9,S9)</f>
        <v>2340</v>
      </c>
      <c r="V9" s="50"/>
      <c r="W9" s="130"/>
      <c r="X9" s="11" t="str">
        <f>B9</f>
        <v>Alice Pentice</v>
      </c>
    </row>
    <row r="10" spans="1:24" ht="12.75">
      <c r="A10" s="11">
        <v>486</v>
      </c>
      <c r="B10" s="182" t="s">
        <v>281</v>
      </c>
      <c r="C10" s="182" t="s">
        <v>282</v>
      </c>
      <c r="D10" s="21">
        <v>12.5</v>
      </c>
      <c r="E10" s="7">
        <f>IF(D10=0,0,VLOOKUP(D10,Tables!$A$3:$B$152,2,TRUE))</f>
        <v>734</v>
      </c>
      <c r="F10" s="3">
        <v>0</v>
      </c>
      <c r="G10" s="7">
        <f>IF(F10=0,0,TRUNC(1.84523*(((F10*100)-75)^1.348)))</f>
        <v>0</v>
      </c>
      <c r="H10" s="3">
        <v>0</v>
      </c>
      <c r="I10" s="7">
        <f>IF(H10=0,0,TRUNC(56.0211*((H10-1.5)^1.05)))</f>
        <v>0</v>
      </c>
      <c r="J10" s="21">
        <v>29.9</v>
      </c>
      <c r="K10" s="7">
        <f>IF(J10=0,0,TRUNC(4.99087*((42.26-J10)^1.81)))</f>
        <v>472</v>
      </c>
      <c r="L10" s="62"/>
      <c r="M10" s="3">
        <v>4.39</v>
      </c>
      <c r="N10" s="7">
        <f>IF(M10=0,0,TRUNC(0.188807*(((M10*100)-210)^1.41)))</f>
        <v>401</v>
      </c>
      <c r="O10" s="3">
        <v>18.49</v>
      </c>
      <c r="P10" s="7">
        <f>IF(O10=0,0,TRUNC(15.9803*((O10-3.8)^1.04)))</f>
        <v>261</v>
      </c>
      <c r="Q10" s="8">
        <v>2</v>
      </c>
      <c r="R10" s="21">
        <v>56.9</v>
      </c>
      <c r="S10" s="7">
        <f>IF(Q10+R10=0,0,TRUNC(0.11193*((254-(Q10*60+R10))^1.88)))</f>
        <v>395</v>
      </c>
      <c r="T10" s="9"/>
      <c r="U10" s="10">
        <f>SUM(E10,G10,I10,K10,N10,P10,S10)</f>
        <v>2263</v>
      </c>
      <c r="V10" s="50"/>
      <c r="W10" s="130"/>
      <c r="X10" s="11" t="str">
        <f>B10</f>
        <v>Zoe Austridge</v>
      </c>
    </row>
    <row r="11" spans="1:24" ht="12.75">
      <c r="A11" s="11">
        <v>488</v>
      </c>
      <c r="B11" s="182" t="s">
        <v>285</v>
      </c>
      <c r="C11" s="182" t="s">
        <v>284</v>
      </c>
      <c r="D11" s="21">
        <v>14.3</v>
      </c>
      <c r="E11" s="7">
        <f>IF(D11=0,0,VLOOKUP(D11,Tables!$A$3:$B$152,2,TRUE))</f>
        <v>539</v>
      </c>
      <c r="F11" s="3">
        <v>0</v>
      </c>
      <c r="G11" s="7">
        <f>IF(F11=0,0,TRUNC(1.84523*(((F11*100)-75)^1.348)))</f>
        <v>0</v>
      </c>
      <c r="H11" s="3">
        <v>0</v>
      </c>
      <c r="I11" s="7">
        <f>IF(H11=0,0,TRUNC(56.0211*((H11-1.5)^1.05)))</f>
        <v>0</v>
      </c>
      <c r="J11" s="21">
        <v>28.7</v>
      </c>
      <c r="K11" s="7">
        <f>IF(J11=0,0,TRUNC(4.99087*((42.26-J11)^1.81)))</f>
        <v>559</v>
      </c>
      <c r="L11" s="62"/>
      <c r="M11" s="3">
        <v>4.43</v>
      </c>
      <c r="N11" s="7">
        <f>IF(M11=0,0,TRUNC(0.188807*(((M11*100)-210)^1.41)))</f>
        <v>411</v>
      </c>
      <c r="O11" s="3">
        <v>12.62</v>
      </c>
      <c r="P11" s="7">
        <f>IF(O11=0,0,TRUNC(15.9803*((O11-3.8)^1.04)))</f>
        <v>153</v>
      </c>
      <c r="Q11" s="8">
        <v>3</v>
      </c>
      <c r="R11" s="21">
        <v>6.7</v>
      </c>
      <c r="S11" s="7">
        <f>IF(Q11+R11=0,0,TRUNC(0.11193*((254-(Q11*60+R11))^1.88)))</f>
        <v>305</v>
      </c>
      <c r="T11" s="9"/>
      <c r="U11" s="10">
        <f>SUM(E11,G11,I11,K11,N11,P11,S11)</f>
        <v>1967</v>
      </c>
      <c r="V11" s="50"/>
      <c r="W11" s="130"/>
      <c r="X11" s="11" t="str">
        <f>B11</f>
        <v>Georgia Gray</v>
      </c>
    </row>
    <row r="12" spans="1:24" ht="12.75">
      <c r="A12" s="11">
        <v>469</v>
      </c>
      <c r="B12" s="149" t="s">
        <v>211</v>
      </c>
      <c r="C12" s="12" t="s">
        <v>212</v>
      </c>
      <c r="D12" s="21">
        <v>14.4</v>
      </c>
      <c r="E12" s="7">
        <f>IF(D12=0,0,VLOOKUP(D12,Tables!$A$3:$B$152,2,TRUE))</f>
        <v>530</v>
      </c>
      <c r="F12" s="3">
        <v>0</v>
      </c>
      <c r="G12" s="7">
        <f>IF(F12=0,0,TRUNC(1.84523*(((F12*100)-75)^1.348)))</f>
        <v>0</v>
      </c>
      <c r="H12" s="3">
        <v>0</v>
      </c>
      <c r="I12" s="7">
        <f>IF(H12=0,0,TRUNC(56.0211*((H12-1.5)^1.05)))</f>
        <v>0</v>
      </c>
      <c r="J12" s="21">
        <v>28.2</v>
      </c>
      <c r="K12" s="7">
        <f>IF(J12=0,0,TRUNC(4.99087*((42.26-J12)^1.81)))</f>
        <v>597</v>
      </c>
      <c r="L12" s="62"/>
      <c r="M12" s="3">
        <v>4.38</v>
      </c>
      <c r="N12" s="7">
        <f>IF(M12=0,0,TRUNC(0.188807*(((M12*100)-210)^1.41)))</f>
        <v>398</v>
      </c>
      <c r="O12" s="3">
        <v>16.58</v>
      </c>
      <c r="P12" s="7">
        <f>IF(O12=0,0,TRUNC(15.9803*((O12-3.8)^1.04)))</f>
        <v>226</v>
      </c>
      <c r="Q12" s="8">
        <v>3</v>
      </c>
      <c r="R12" s="21">
        <v>26.6</v>
      </c>
      <c r="S12" s="7">
        <f>IF(Q12+R12=0,0,TRUNC(0.11193*((254-(Q12*60+R12))^1.88)))</f>
        <v>158</v>
      </c>
      <c r="T12" s="9"/>
      <c r="U12" s="10">
        <f>SUM(E12,G12,I12,K12,N12,P12,S12)</f>
        <v>1909</v>
      </c>
      <c r="V12" s="50"/>
      <c r="W12" s="130"/>
      <c r="X12" s="11" t="str">
        <f>B12</f>
        <v>Mary Schouvaloff</v>
      </c>
    </row>
    <row r="13" spans="1:24" ht="12.75">
      <c r="A13" s="11">
        <v>491</v>
      </c>
      <c r="B13" s="182" t="s">
        <v>288</v>
      </c>
      <c r="C13" s="182" t="s">
        <v>284</v>
      </c>
      <c r="D13" s="21">
        <v>16.6</v>
      </c>
      <c r="E13" s="7">
        <f>IF(D13=0,0,VLOOKUP(D13,Tables!$A$3:$B$152,2,TRUE))</f>
        <v>355</v>
      </c>
      <c r="F13" s="3">
        <v>0</v>
      </c>
      <c r="G13" s="7">
        <f>IF(F13=0,0,TRUNC(1.84523*(((F13*100)-75)^1.348)))</f>
        <v>0</v>
      </c>
      <c r="H13" s="3">
        <v>0</v>
      </c>
      <c r="I13" s="7">
        <f>IF(H13=0,0,TRUNC(56.0211*((H13-1.5)^1.05)))</f>
        <v>0</v>
      </c>
      <c r="J13" s="21">
        <v>26.3</v>
      </c>
      <c r="K13" s="7">
        <f>IF(J13=0,0,TRUNC(4.99087*((42.26-J13)^1.81)))</f>
        <v>751</v>
      </c>
      <c r="L13" s="62"/>
      <c r="M13" s="3">
        <v>3.99</v>
      </c>
      <c r="N13" s="7">
        <f>IF(M13=0,0,TRUNC(0.188807*(((M13*100)-210)^1.41)))</f>
        <v>306</v>
      </c>
      <c r="O13" s="3">
        <v>9.85</v>
      </c>
      <c r="P13" s="7">
        <f>IF(O13=0,0,TRUNC(15.9803*((O13-3.8)^1.04)))</f>
        <v>103</v>
      </c>
      <c r="Q13" s="8">
        <v>2</v>
      </c>
      <c r="R13" s="21">
        <v>58.3</v>
      </c>
      <c r="S13" s="7">
        <f>IF(Q13+R13=0,0,TRUNC(0.11193*((254-(Q13*60+R13))^1.88)))</f>
        <v>381</v>
      </c>
      <c r="T13" s="9"/>
      <c r="U13" s="10">
        <f>SUM(E13,G13,I13,K13,N13,P13,S13)</f>
        <v>1896</v>
      </c>
      <c r="V13" s="50"/>
      <c r="W13" s="130"/>
      <c r="X13" s="11" t="str">
        <f>B13</f>
        <v>Nayanna Brpwn</v>
      </c>
    </row>
    <row r="14" spans="1:24" ht="12.75">
      <c r="A14" s="11">
        <v>474</v>
      </c>
      <c r="B14" s="6" t="s">
        <v>223</v>
      </c>
      <c r="C14" s="12" t="s">
        <v>219</v>
      </c>
      <c r="D14" s="21">
        <v>14.9</v>
      </c>
      <c r="E14" s="7">
        <f>IF(D14=0,0,VLOOKUP(D14,Tables!$A$3:$B$152,2,TRUE))</f>
        <v>489</v>
      </c>
      <c r="F14" s="3">
        <v>0</v>
      </c>
      <c r="G14" s="7">
        <f>IF(F14=0,0,TRUNC(1.84523*(((F14*100)-75)^1.348)))</f>
        <v>0</v>
      </c>
      <c r="H14" s="3">
        <v>0</v>
      </c>
      <c r="I14" s="7">
        <f>IF(H14=0,0,TRUNC(56.0211*((H14-1.5)^1.05)))</f>
        <v>0</v>
      </c>
      <c r="J14" s="21">
        <v>26.4</v>
      </c>
      <c r="K14" s="7">
        <f>IF(J14=0,0,TRUNC(4.99087*((42.26-J14)^1.81)))</f>
        <v>742</v>
      </c>
      <c r="L14" s="62"/>
      <c r="M14" s="3">
        <v>4.04</v>
      </c>
      <c r="N14" s="7">
        <f>IF(M14=0,0,TRUNC(0.188807*(((M14*100)-210)^1.41)))</f>
        <v>317</v>
      </c>
      <c r="O14" s="3">
        <v>10.31</v>
      </c>
      <c r="P14" s="7">
        <f>IF(O14=0,0,TRUNC(15.9803*((O14-3.8)^1.04)))</f>
        <v>112</v>
      </c>
      <c r="Q14" s="8">
        <v>3</v>
      </c>
      <c r="R14" s="21">
        <v>22.9</v>
      </c>
      <c r="S14" s="7">
        <f>IF(Q14+R14=0,0,TRUNC(0.11193*((254-(Q14*60+R14))^1.88)))</f>
        <v>182</v>
      </c>
      <c r="T14" s="9"/>
      <c r="U14" s="10">
        <f>SUM(E14,G14,I14,K14,N14,P14,S14)</f>
        <v>1842</v>
      </c>
      <c r="V14" s="50"/>
      <c r="W14" s="130"/>
      <c r="X14" s="11" t="str">
        <f>B14</f>
        <v>Shiann Brock-Walters</v>
      </c>
    </row>
    <row r="15" spans="1:24" ht="12.75">
      <c r="A15" s="11">
        <v>479</v>
      </c>
      <c r="B15" s="6" t="s">
        <v>184</v>
      </c>
      <c r="C15" s="6" t="s">
        <v>240</v>
      </c>
      <c r="D15" s="21">
        <v>16.6</v>
      </c>
      <c r="E15" s="7">
        <f>IF(D15=0,0,VLOOKUP(D15,Tables!$A$3:$B$152,2,TRUE))</f>
        <v>355</v>
      </c>
      <c r="F15" s="3">
        <v>0</v>
      </c>
      <c r="G15" s="7">
        <f>IF(F15=0,0,TRUNC(1.84523*(((F15*100)-75)^1.348)))</f>
        <v>0</v>
      </c>
      <c r="H15" s="3">
        <v>0</v>
      </c>
      <c r="I15" s="7">
        <f>IF(H15=0,0,TRUNC(56.0211*((H15-1.5)^1.05)))</f>
        <v>0</v>
      </c>
      <c r="J15" s="21">
        <v>31.6</v>
      </c>
      <c r="K15" s="7">
        <f>IF(J15=0,0,TRUNC(4.99087*((42.26-J15)^1.81)))</f>
        <v>361</v>
      </c>
      <c r="L15" s="62"/>
      <c r="M15" s="3">
        <v>3.46</v>
      </c>
      <c r="N15" s="7">
        <f>IF(M15=0,0,TRUNC(0.188807*(((M15*100)-210)^1.41)))</f>
        <v>192</v>
      </c>
      <c r="O15" s="3">
        <v>28.92</v>
      </c>
      <c r="P15" s="7">
        <f>IF(O15=0,0,TRUNC(15.9803*((O15-3.8)^1.04)))</f>
        <v>456</v>
      </c>
      <c r="Q15" s="8">
        <v>2</v>
      </c>
      <c r="R15" s="21">
        <v>58.7</v>
      </c>
      <c r="S15" s="7">
        <f>IF(Q15+R15=0,0,TRUNC(0.11193*((254-(Q15*60+R15))^1.88)))</f>
        <v>377</v>
      </c>
      <c r="T15" s="9"/>
      <c r="U15" s="10">
        <f>SUM(E15,G15,I15,K15,N15,P15,S15)</f>
        <v>1741</v>
      </c>
      <c r="V15" s="50"/>
      <c r="W15" s="130"/>
      <c r="X15" s="11" t="str">
        <f>B15</f>
        <v>Ella Newins</v>
      </c>
    </row>
    <row r="16" spans="1:24" ht="12.75">
      <c r="A16" s="11">
        <v>490</v>
      </c>
      <c r="B16" s="182" t="s">
        <v>287</v>
      </c>
      <c r="C16" s="182" t="s">
        <v>284</v>
      </c>
      <c r="D16" s="21">
        <v>15.1</v>
      </c>
      <c r="E16" s="7">
        <f>IF(D16=0,0,VLOOKUP(D16,Tables!$A$3:$B$152,2,TRUE))</f>
        <v>471</v>
      </c>
      <c r="F16" s="3">
        <v>0</v>
      </c>
      <c r="G16" s="7">
        <f>IF(F16=0,0,TRUNC(1.84523*(((F16*100)-75)^1.348)))</f>
        <v>0</v>
      </c>
      <c r="H16" s="3">
        <v>0</v>
      </c>
      <c r="I16" s="7">
        <f>IF(H16=0,0,TRUNC(56.0211*((H16-1.5)^1.05)))</f>
        <v>0</v>
      </c>
      <c r="J16" s="21">
        <v>30.6</v>
      </c>
      <c r="K16" s="7">
        <f>IF(J16=0,0,TRUNC(4.99087*((42.26-J16)^1.81)))</f>
        <v>425</v>
      </c>
      <c r="L16" s="62"/>
      <c r="M16" s="3">
        <v>3.91</v>
      </c>
      <c r="N16" s="7">
        <f>IF(M16=0,0,TRUNC(0.188807*(((M16*100)-210)^1.41)))</f>
        <v>287</v>
      </c>
      <c r="O16" s="3">
        <v>10.4</v>
      </c>
      <c r="P16" s="7">
        <f>IF(O16=0,0,TRUNC(15.9803*((O16-3.8)^1.04)))</f>
        <v>113</v>
      </c>
      <c r="Q16" s="8">
        <v>3</v>
      </c>
      <c r="R16" s="21">
        <v>2.9</v>
      </c>
      <c r="S16" s="7">
        <f>IF(Q16+R16=0,0,TRUNC(0.11193*((254-(Q16*60+R16))^1.88)))</f>
        <v>339</v>
      </c>
      <c r="T16" s="9"/>
      <c r="U16" s="10">
        <f>SUM(E16,G16,I16,K16,N16,P16,S16)</f>
        <v>1635</v>
      </c>
      <c r="V16" s="50"/>
      <c r="W16" s="130"/>
      <c r="X16" s="11" t="str">
        <f>B16</f>
        <v>Jess Crawford</v>
      </c>
    </row>
    <row r="17" spans="1:24" ht="12.75">
      <c r="A17" s="11">
        <v>478</v>
      </c>
      <c r="B17" s="196" t="s">
        <v>239</v>
      </c>
      <c r="C17" s="6" t="s">
        <v>240</v>
      </c>
      <c r="D17" s="21">
        <v>17.4</v>
      </c>
      <c r="E17" s="7">
        <f>IF(D17=0,0,VLOOKUP(D17,Tables!$A$3:$B$152,2,TRUE))</f>
        <v>301</v>
      </c>
      <c r="F17" s="3">
        <v>0</v>
      </c>
      <c r="G17" s="7">
        <f>IF(F17=0,0,TRUNC(1.84523*(((F17*100)-75)^1.348)))</f>
        <v>0</v>
      </c>
      <c r="H17" s="3">
        <v>0</v>
      </c>
      <c r="I17" s="7">
        <f>IF(H17=0,0,TRUNC(56.0211*((H17-1.5)^1.05)))</f>
        <v>0</v>
      </c>
      <c r="J17" s="21">
        <v>32.9</v>
      </c>
      <c r="K17" s="7">
        <f>IF(J17=0,0,TRUNC(4.99087*((42.26-J17)^1.81)))</f>
        <v>285</v>
      </c>
      <c r="L17" s="62"/>
      <c r="M17" s="3">
        <v>3.29</v>
      </c>
      <c r="N17" s="7">
        <f>IF(M17=0,0,TRUNC(0.188807*(((M17*100)-210)^1.41)))</f>
        <v>159</v>
      </c>
      <c r="O17" s="3">
        <v>22.95</v>
      </c>
      <c r="P17" s="7">
        <f>IF(O17=0,0,TRUNC(15.9803*((O17-3.8)^1.04)))</f>
        <v>344</v>
      </c>
      <c r="Q17" s="8">
        <v>2</v>
      </c>
      <c r="R17" s="21">
        <v>53.3</v>
      </c>
      <c r="S17" s="7">
        <f>IF(Q17+R17=0,0,TRUNC(0.11193*((254-(Q17*60+R17))^1.88)))</f>
        <v>430</v>
      </c>
      <c r="T17" s="9"/>
      <c r="U17" s="10">
        <f>SUM(E17,G17,I17,K17,N17,P17,S17)</f>
        <v>1519</v>
      </c>
      <c r="V17" s="50"/>
      <c r="W17" s="130"/>
      <c r="X17" s="11" t="str">
        <f>B17</f>
        <v>Elisabeth Heyndrickx</v>
      </c>
    </row>
    <row r="18" spans="1:24" ht="12.75">
      <c r="A18" s="11">
        <v>487</v>
      </c>
      <c r="B18" s="182" t="s">
        <v>283</v>
      </c>
      <c r="C18" s="182" t="s">
        <v>284</v>
      </c>
      <c r="D18" s="21">
        <v>16.4</v>
      </c>
      <c r="E18" s="7">
        <f>IF(D18=0,0,VLOOKUP(D18,Tables!$A$3:$B$152,2,TRUE))</f>
        <v>369</v>
      </c>
      <c r="F18" s="3">
        <v>0</v>
      </c>
      <c r="G18" s="7">
        <f>IF(F18=0,0,TRUNC(1.84523*(((F18*100)-75)^1.348)))</f>
        <v>0</v>
      </c>
      <c r="H18" s="3"/>
      <c r="I18" s="7">
        <f>IF(H18=0,0,TRUNC(56.0211*((H18-1.5)^1.05)))</f>
        <v>0</v>
      </c>
      <c r="J18" s="21">
        <v>31</v>
      </c>
      <c r="K18" s="7">
        <f>IF(J18=0,0,TRUNC(4.99087*((42.26-J18)^1.81)))</f>
        <v>399</v>
      </c>
      <c r="L18" s="62"/>
      <c r="M18" s="3">
        <v>3.96</v>
      </c>
      <c r="N18" s="7">
        <f>IF(M18=0,0,TRUNC(0.188807*(((M18*100)-210)^1.41)))</f>
        <v>299</v>
      </c>
      <c r="O18" s="3">
        <v>11.32</v>
      </c>
      <c r="P18" s="7">
        <f>IF(O18=0,0,TRUNC(15.9803*((O18-3.8)^1.04)))</f>
        <v>130</v>
      </c>
      <c r="Q18" s="8">
        <v>3</v>
      </c>
      <c r="R18" s="21">
        <v>16.3</v>
      </c>
      <c r="S18" s="7">
        <f>IF(Q18+R18=0,0,TRUNC(0.11193*((254-(Q18*60+R18))^1.88)))</f>
        <v>229</v>
      </c>
      <c r="T18" s="9"/>
      <c r="U18" s="10">
        <f>SUM(E18,G18,I18,K18,N18,P18,S18)</f>
        <v>1426</v>
      </c>
      <c r="V18" s="50"/>
      <c r="W18" s="130"/>
      <c r="X18" s="11" t="str">
        <f>B18</f>
        <v>Sofia Podesta</v>
      </c>
    </row>
    <row r="19" spans="1:24" ht="12.75">
      <c r="A19" s="11">
        <v>482</v>
      </c>
      <c r="B19" s="6" t="s">
        <v>255</v>
      </c>
      <c r="C19" s="6" t="s">
        <v>242</v>
      </c>
      <c r="D19" s="21">
        <v>17.9</v>
      </c>
      <c r="E19" s="7">
        <f>IF(D19=0,0,VLOOKUP(D19,Tables!$A$3:$B$152,2,TRUE))</f>
        <v>269</v>
      </c>
      <c r="F19" s="3">
        <v>0</v>
      </c>
      <c r="G19" s="7">
        <f>IF(F19=0,0,TRUNC(1.84523*(((F19*100)-75)^1.348)))</f>
        <v>0</v>
      </c>
      <c r="H19" s="3">
        <v>0</v>
      </c>
      <c r="I19" s="7">
        <f>IF(H19=0,0,TRUNC(56.0211*((H19-1.5)^1.05)))</f>
        <v>0</v>
      </c>
      <c r="J19" s="21">
        <v>29.8</v>
      </c>
      <c r="K19" s="7">
        <f>IF(J19=0,0,TRUNC(4.99087*((42.26-J19)^1.81)))</f>
        <v>479</v>
      </c>
      <c r="L19" s="62"/>
      <c r="M19" s="3">
        <v>3.34</v>
      </c>
      <c r="N19" s="7">
        <f>IF(M19=0,0,TRUNC(0.188807*(((M19*100)-210)^1.41)))</f>
        <v>168</v>
      </c>
      <c r="O19" s="3">
        <v>14.35</v>
      </c>
      <c r="P19" s="7">
        <f>IF(O19=0,0,TRUNC(15.9803*((O19-3.8)^1.04)))</f>
        <v>185</v>
      </c>
      <c r="Q19" s="8">
        <v>3</v>
      </c>
      <c r="R19" s="21">
        <v>10.8</v>
      </c>
      <c r="S19" s="7">
        <f>IF(Q19+R19=0,0,TRUNC(0.11193*((254-(Q19*60+R19))^1.88)))</f>
        <v>271</v>
      </c>
      <c r="T19" s="9"/>
      <c r="U19" s="10">
        <f>SUM(E19,G19,I19,K19,N19,P19,S19)</f>
        <v>1372</v>
      </c>
      <c r="V19" s="50"/>
      <c r="W19" s="130"/>
      <c r="X19" s="11" t="str">
        <f>B19</f>
        <v>Fanta Kaba</v>
      </c>
    </row>
    <row r="20" spans="1:24" ht="12.75">
      <c r="A20" s="11">
        <v>475</v>
      </c>
      <c r="B20" s="149" t="s">
        <v>218</v>
      </c>
      <c r="C20" s="12" t="s">
        <v>219</v>
      </c>
      <c r="D20" s="21">
        <v>16.5</v>
      </c>
      <c r="E20" s="7">
        <f>IF(D20=0,0,VLOOKUP(D20,Tables!$A$3:$B$152,2,TRUE))</f>
        <v>362</v>
      </c>
      <c r="F20" s="3">
        <v>0</v>
      </c>
      <c r="G20" s="7">
        <f>IF(F20=0,0,TRUNC(1.84523*(((F20*100)-75)^1.348)))</f>
        <v>0</v>
      </c>
      <c r="H20" s="3">
        <v>0</v>
      </c>
      <c r="I20" s="7">
        <f>IF(H20=0,0,TRUNC(56.0211*((H20-1.5)^1.05)))</f>
        <v>0</v>
      </c>
      <c r="J20" s="21">
        <v>33.9</v>
      </c>
      <c r="K20" s="7">
        <f>IF(J20=0,0,TRUNC(4.99087*((42.26-J20)^1.81)))</f>
        <v>233</v>
      </c>
      <c r="L20" s="62"/>
      <c r="M20" s="3">
        <v>4.32</v>
      </c>
      <c r="N20" s="7">
        <f>IF(M20=0,0,TRUNC(0.188807*(((M20*100)-210)^1.41)))</f>
        <v>384</v>
      </c>
      <c r="O20" s="3">
        <v>13.53</v>
      </c>
      <c r="P20" s="7">
        <f>IF(O20=0,0,TRUNC(15.9803*((O20-3.8)^1.04)))</f>
        <v>170</v>
      </c>
      <c r="Q20" s="8">
        <v>3</v>
      </c>
      <c r="R20" s="21">
        <v>22.6</v>
      </c>
      <c r="S20" s="7">
        <f>IF(Q20+R20=0,0,TRUNC(0.11193*((254-(Q20*60+R20))^1.88)))</f>
        <v>184</v>
      </c>
      <c r="T20" s="9"/>
      <c r="U20" s="10">
        <f>SUM(E20,G20,I20,K20,N20,P20,S20)</f>
        <v>1333</v>
      </c>
      <c r="V20" s="50"/>
      <c r="W20" s="130"/>
      <c r="X20" s="11" t="str">
        <f>B20</f>
        <v>Jamaica Williams</v>
      </c>
    </row>
    <row r="21" spans="1:24" ht="12.75">
      <c r="A21" s="11">
        <v>489</v>
      </c>
      <c r="B21" s="182" t="s">
        <v>286</v>
      </c>
      <c r="C21" s="182" t="s">
        <v>284</v>
      </c>
      <c r="D21" s="21">
        <v>15</v>
      </c>
      <c r="E21" s="7">
        <f>IF(D21=0,0,VLOOKUP(D21,Tables!$A$3:$B$152,2,TRUE))</f>
        <v>480</v>
      </c>
      <c r="F21" s="3">
        <v>0</v>
      </c>
      <c r="G21" s="7">
        <f>IF(F21=0,0,TRUNC(1.84523*(((F21*100)-75)^1.348)))</f>
        <v>0</v>
      </c>
      <c r="H21" s="3">
        <v>0</v>
      </c>
      <c r="I21" s="7">
        <f>IF(H21=0,0,TRUNC(56.0211*((H21-1.5)^1.05)))</f>
        <v>0</v>
      </c>
      <c r="J21" s="21">
        <v>32</v>
      </c>
      <c r="K21" s="7">
        <f>IF(J21=0,0,TRUNC(4.99087*((42.26-J21)^1.81)))</f>
        <v>337</v>
      </c>
      <c r="L21" s="62"/>
      <c r="M21" s="3">
        <v>3.61</v>
      </c>
      <c r="N21" s="7">
        <f>IF(M21=0,0,TRUNC(0.188807*(((M21*100)-210)^1.41)))</f>
        <v>223</v>
      </c>
      <c r="O21" s="3">
        <v>13.69</v>
      </c>
      <c r="P21" s="7">
        <f>IF(O21=0,0,TRUNC(15.9803*((O21-3.8)^1.04)))</f>
        <v>173</v>
      </c>
      <c r="Q21" s="8">
        <v>3</v>
      </c>
      <c r="R21" s="21">
        <v>33.1</v>
      </c>
      <c r="S21" s="7">
        <f>IF(Q21+R21=0,0,TRUNC(0.11193*((254-(Q21*60+R21))^1.88)))</f>
        <v>119</v>
      </c>
      <c r="T21" s="9"/>
      <c r="U21" s="10">
        <f>SUM(E21,G21,I21,K21,N21,P21,S21)</f>
        <v>1332</v>
      </c>
      <c r="V21" s="50"/>
      <c r="W21" s="130"/>
      <c r="X21" s="11" t="str">
        <f>B21</f>
        <v>Greta Elliott</v>
      </c>
    </row>
    <row r="22" spans="1:24" ht="12.75">
      <c r="A22" s="11">
        <v>471</v>
      </c>
      <c r="B22" s="6" t="s">
        <v>221</v>
      </c>
      <c r="C22" s="12" t="s">
        <v>219</v>
      </c>
      <c r="D22" s="21">
        <v>15.8</v>
      </c>
      <c r="E22" s="7">
        <f>IF(D22=0,0,VLOOKUP(D22,Tables!$A$3:$B$152,2,TRUE))</f>
        <v>414</v>
      </c>
      <c r="F22" s="3">
        <v>0</v>
      </c>
      <c r="G22" s="7">
        <f>IF(F22=0,0,TRUNC(1.84523*(((F22*100)-75)^1.348)))</f>
        <v>0</v>
      </c>
      <c r="H22" s="3">
        <v>0</v>
      </c>
      <c r="I22" s="7">
        <f>IF(H22=0,0,TRUNC(56.0211*((H22-1.5)^1.05)))</f>
        <v>0</v>
      </c>
      <c r="J22" s="21">
        <v>31.6</v>
      </c>
      <c r="K22" s="7">
        <f>IF(J22=0,0,TRUNC(4.99087*((42.26-J22)^1.81)))</f>
        <v>361</v>
      </c>
      <c r="L22" s="62"/>
      <c r="M22" s="3">
        <v>4.01</v>
      </c>
      <c r="N22" s="7">
        <f>IF(M22=0,0,TRUNC(0.188807*(((M22*100)-210)^1.41)))</f>
        <v>310</v>
      </c>
      <c r="O22" s="3">
        <v>13.56</v>
      </c>
      <c r="P22" s="7">
        <f>IF(O22=0,0,TRUNC(15.9803*((O22-3.8)^1.04)))</f>
        <v>170</v>
      </c>
      <c r="Q22" s="8">
        <v>3</v>
      </c>
      <c r="R22" s="21">
        <v>46.7</v>
      </c>
      <c r="S22" s="7">
        <f>IF(Q22+R22=0,0,TRUNC(0.11193*((254-(Q22*60+R22))^1.88)))</f>
        <v>56</v>
      </c>
      <c r="T22" s="9"/>
      <c r="U22" s="10">
        <f>SUM(E22,G22,I22,K22,N22,P22,S22)</f>
        <v>1311</v>
      </c>
      <c r="V22" s="50"/>
      <c r="W22" s="130"/>
      <c r="X22" s="11" t="str">
        <f>B22</f>
        <v>Wuraola Ojemakinde</v>
      </c>
    </row>
    <row r="23" spans="1:24" ht="12.75">
      <c r="A23" s="11">
        <v>476</v>
      </c>
      <c r="B23" s="6" t="s">
        <v>225</v>
      </c>
      <c r="C23" s="12" t="s">
        <v>219</v>
      </c>
      <c r="D23" s="21">
        <v>17.2</v>
      </c>
      <c r="E23" s="7">
        <f>IF(D23=0,0,VLOOKUP(D23,Tables!$A$3:$B$152,2,TRUE))</f>
        <v>314</v>
      </c>
      <c r="F23" s="3">
        <v>0</v>
      </c>
      <c r="G23" s="7">
        <f>IF(F23=0,0,TRUNC(1.84523*(((F23*100)-75)^1.348)))</f>
        <v>0</v>
      </c>
      <c r="H23" s="3">
        <v>0</v>
      </c>
      <c r="I23" s="7">
        <f>IF(H23=0,0,TRUNC(56.0211*((H23-1.5)^1.05)))</f>
        <v>0</v>
      </c>
      <c r="J23" s="21">
        <v>33.8</v>
      </c>
      <c r="K23" s="7">
        <f>IF(J23=0,0,TRUNC(4.99087*((42.26-J23)^1.81)))</f>
        <v>238</v>
      </c>
      <c r="L23" s="62"/>
      <c r="M23" s="3">
        <v>2.56</v>
      </c>
      <c r="N23" s="7">
        <f>IF(M23=0,0,TRUNC(0.188807*(((M23*100)-210)^1.41)))</f>
        <v>41</v>
      </c>
      <c r="O23" s="3">
        <v>12.55</v>
      </c>
      <c r="P23" s="7">
        <f>IF(O23=0,0,TRUNC(15.9803*((O23-3.8)^1.04)))</f>
        <v>152</v>
      </c>
      <c r="Q23" s="8">
        <v>2</v>
      </c>
      <c r="R23" s="21">
        <v>46.6</v>
      </c>
      <c r="S23" s="7">
        <f>IF(Q23+R23=0,0,TRUNC(0.11193*((254-(Q23*60+R23))^1.88)))</f>
        <v>500</v>
      </c>
      <c r="T23" s="9"/>
      <c r="U23" s="10">
        <f>SUM(E23,G23,I23,K23,N23,P23,S23)</f>
        <v>1245</v>
      </c>
      <c r="V23" s="50"/>
      <c r="W23" s="130"/>
      <c r="X23" s="11" t="str">
        <f>B23</f>
        <v>Shamoy Campbell</v>
      </c>
    </row>
    <row r="24" spans="1:24" ht="12.75">
      <c r="A24" s="11">
        <v>470</v>
      </c>
      <c r="B24" s="6" t="s">
        <v>222</v>
      </c>
      <c r="C24" s="12" t="s">
        <v>219</v>
      </c>
      <c r="D24" s="21">
        <v>18</v>
      </c>
      <c r="E24" s="7">
        <f>IF(D24=0,0,VLOOKUP(D24,Tables!$A$3:$B$152,2,TRUE))</f>
        <v>263</v>
      </c>
      <c r="F24" s="3">
        <v>0</v>
      </c>
      <c r="G24" s="7">
        <f>IF(F24=0,0,TRUNC(1.84523*(((F24*100)-75)^1.348)))</f>
        <v>0</v>
      </c>
      <c r="H24" s="3">
        <v>0</v>
      </c>
      <c r="I24" s="7">
        <f>IF(H24=0,0,TRUNC(56.0211*((H24-1.5)^1.05)))</f>
        <v>0</v>
      </c>
      <c r="J24" s="21">
        <v>30.9</v>
      </c>
      <c r="K24" s="7">
        <f>IF(J24=0,0,TRUNC(4.99087*((42.26-J24)^1.81)))</f>
        <v>405</v>
      </c>
      <c r="L24" s="62"/>
      <c r="M24" s="3">
        <v>3.44</v>
      </c>
      <c r="N24" s="7">
        <f>IF(M24=0,0,TRUNC(0.188807*(((M24*100)-210)^1.41)))</f>
        <v>188</v>
      </c>
      <c r="O24" s="3">
        <v>14.71</v>
      </c>
      <c r="P24" s="7">
        <f>IF(O24=0,0,TRUNC(15.9803*((O24-3.8)^1.04)))</f>
        <v>191</v>
      </c>
      <c r="Q24" s="8">
        <v>4</v>
      </c>
      <c r="R24" s="21">
        <v>11.9</v>
      </c>
      <c r="S24" s="7">
        <f>IF(Q24+R24=0,0,TRUNC(0.11193*((254-(Q24*60+R24))^1.88)))</f>
        <v>0</v>
      </c>
      <c r="T24" s="9"/>
      <c r="U24" s="10">
        <f>SUM(E24,G24,I24,K24,N24,P24,S24)</f>
        <v>1047</v>
      </c>
      <c r="V24" s="50"/>
      <c r="W24" s="130"/>
      <c r="X24" s="11" t="str">
        <f>B24</f>
        <v>Indongesit Ufot</v>
      </c>
    </row>
    <row r="25" spans="1:24" ht="12.75">
      <c r="A25" s="11">
        <v>473</v>
      </c>
      <c r="B25" s="6" t="s">
        <v>220</v>
      </c>
      <c r="C25" s="12" t="s">
        <v>219</v>
      </c>
      <c r="D25" s="21">
        <v>17.3</v>
      </c>
      <c r="E25" s="7">
        <f>IF(D25=0,0,VLOOKUP(D25,Tables!$A$3:$B$152,2,TRUE))</f>
        <v>307</v>
      </c>
      <c r="F25" s="3">
        <v>0</v>
      </c>
      <c r="G25" s="7">
        <f>IF(F25=0,0,TRUNC(1.84523*(((F25*100)-75)^1.348)))</f>
        <v>0</v>
      </c>
      <c r="H25" s="3">
        <v>0</v>
      </c>
      <c r="I25" s="7">
        <f>IF(H25=0,0,TRUNC(56.0211*((H25-1.5)^1.05)))</f>
        <v>0</v>
      </c>
      <c r="J25" s="21">
        <v>33.8</v>
      </c>
      <c r="K25" s="7">
        <f>IF(J25=0,0,TRUNC(4.99087*((42.26-J25)^1.81)))</f>
        <v>238</v>
      </c>
      <c r="L25" s="62"/>
      <c r="M25" s="3">
        <v>3.32</v>
      </c>
      <c r="N25" s="7">
        <f>IF(M25=0,0,TRUNC(0.188807*(((M25*100)-210)^1.41)))</f>
        <v>165</v>
      </c>
      <c r="O25" s="3">
        <v>19.61</v>
      </c>
      <c r="P25" s="7">
        <f>IF(O25=0,0,TRUNC(15.9803*((O25-3.8)^1.04)))</f>
        <v>282</v>
      </c>
      <c r="Q25" s="8">
        <v>4</v>
      </c>
      <c r="R25" s="21">
        <v>11.8</v>
      </c>
      <c r="S25" s="7">
        <f>IF(Q25+R25=0,0,TRUNC(0.11193*((254-(Q25*60+R25))^1.88)))</f>
        <v>0</v>
      </c>
      <c r="T25" s="9"/>
      <c r="U25" s="10">
        <f>SUM(E25,G25,I25,K25,N25,P25,S25)</f>
        <v>992</v>
      </c>
      <c r="V25" s="50"/>
      <c r="W25" s="130"/>
      <c r="X25" s="11" t="str">
        <f>B25</f>
        <v>Tia Nelson</v>
      </c>
    </row>
    <row r="26" spans="1:24" ht="12.75">
      <c r="A26" s="11">
        <v>472</v>
      </c>
      <c r="B26" s="6" t="s">
        <v>224</v>
      </c>
      <c r="C26" s="12" t="s">
        <v>219</v>
      </c>
      <c r="D26" s="21">
        <v>16</v>
      </c>
      <c r="E26" s="7">
        <f>IF(D26=0,0,VLOOKUP(D26,Tables!$A$3:$B$152,2,TRUE))</f>
        <v>399</v>
      </c>
      <c r="F26" s="3">
        <v>0</v>
      </c>
      <c r="G26" s="7">
        <f>IF(F26=0,0,TRUNC(1.84523*(((F26*100)-75)^1.348)))</f>
        <v>0</v>
      </c>
      <c r="H26" s="3">
        <v>0</v>
      </c>
      <c r="I26" s="7">
        <f>IF(H26=0,0,TRUNC(56.0211*((H26-1.5)^1.05)))</f>
        <v>0</v>
      </c>
      <c r="J26" s="21">
        <v>32.8</v>
      </c>
      <c r="K26" s="7">
        <f>IF(J26=0,0,TRUNC(4.99087*((42.26-J26)^1.81)))</f>
        <v>291</v>
      </c>
      <c r="L26" s="62"/>
      <c r="M26" s="3">
        <v>2.41</v>
      </c>
      <c r="N26" s="7">
        <f>IF(M26=0,0,TRUNC(0.188807*(((M26*100)-210)^1.41)))</f>
        <v>23</v>
      </c>
      <c r="O26" s="3">
        <v>12.47</v>
      </c>
      <c r="P26" s="7">
        <f>IF(O26=0,0,TRUNC(15.9803*((O26-3.8)^1.04)))</f>
        <v>151</v>
      </c>
      <c r="Q26" s="8">
        <v>3</v>
      </c>
      <c r="R26" s="21">
        <v>32.4</v>
      </c>
      <c r="S26" s="7">
        <f>IF(Q26+R26=0,0,TRUNC(0.11193*((254-(Q26*60+R26))^1.88)))</f>
        <v>123</v>
      </c>
      <c r="T26" s="9"/>
      <c r="U26" s="10">
        <f>SUM(E26,G26,I26,K26,N26,P26,S26)</f>
        <v>987</v>
      </c>
      <c r="V26" s="50"/>
      <c r="W26" s="130"/>
      <c r="X26" s="11" t="str">
        <f>B26</f>
        <v>Rimmini Cameron</v>
      </c>
    </row>
    <row r="27" spans="1:24" ht="13.5" thickBot="1">
      <c r="A27" s="11">
        <v>468</v>
      </c>
      <c r="B27" s="179" t="s">
        <v>207</v>
      </c>
      <c r="C27" s="178" t="s">
        <v>206</v>
      </c>
      <c r="D27" s="21" t="s">
        <v>329</v>
      </c>
      <c r="E27" s="7">
        <v>0</v>
      </c>
      <c r="F27" s="3">
        <v>0</v>
      </c>
      <c r="G27" s="7">
        <f>IF(F27=0,0,TRUNC(1.84523*(((F27*100)-75)^1.348)))</f>
        <v>0</v>
      </c>
      <c r="H27" s="3">
        <v>0</v>
      </c>
      <c r="I27" s="7">
        <f>IF(H27=0,0,TRUNC(56.0211*((H27-1.5)^1.05)))</f>
        <v>0</v>
      </c>
      <c r="J27" s="21">
        <v>29.2</v>
      </c>
      <c r="K27" s="7">
        <f>IF(J27=0,0,TRUNC(4.99087*((42.26-J27)^1.81)))</f>
        <v>522</v>
      </c>
      <c r="L27" s="62"/>
      <c r="M27" s="3">
        <v>3.17</v>
      </c>
      <c r="N27" s="7">
        <f>IF(M27=0,0,TRUNC(0.188807*(((M27*100)-210)^1.41)))</f>
        <v>137</v>
      </c>
      <c r="O27" s="3">
        <v>12.86</v>
      </c>
      <c r="P27" s="7">
        <f>IF(O27=0,0,TRUNC(15.9803*((O27-3.8)^1.04)))</f>
        <v>158</v>
      </c>
      <c r="Q27" s="8">
        <v>3</v>
      </c>
      <c r="R27" s="21">
        <v>39.4</v>
      </c>
      <c r="S27" s="7">
        <f>IF(Q27+R27=0,0,TRUNC(0.11193*((254-(Q27*60+R27))^1.88)))</f>
        <v>87</v>
      </c>
      <c r="T27" s="13"/>
      <c r="U27" s="10">
        <f>SUM(E27,G27,I27,K27,N27,P27,S27)</f>
        <v>904</v>
      </c>
      <c r="V27" s="50"/>
      <c r="W27" s="130"/>
      <c r="X27" s="11" t="str">
        <f>B27</f>
        <v>Kourtnie Sinclair</v>
      </c>
    </row>
    <row r="28" spans="1:24" ht="13.5" thickBot="1">
      <c r="A28" s="11">
        <v>480</v>
      </c>
      <c r="B28" s="6" t="s">
        <v>253</v>
      </c>
      <c r="C28" s="6" t="s">
        <v>242</v>
      </c>
      <c r="D28" s="21">
        <v>0</v>
      </c>
      <c r="E28" s="7">
        <f>IF(D28=0,0,VLOOKUP(D28,Tables!$A$3:$B$152,2,TRUE))</f>
        <v>0</v>
      </c>
      <c r="F28" s="3">
        <v>0</v>
      </c>
      <c r="G28" s="7">
        <f>IF(F28=0,0,TRUNC(1.84523*(((F28*100)-75)^1.348)))</f>
        <v>0</v>
      </c>
      <c r="H28" s="3">
        <v>0</v>
      </c>
      <c r="I28" s="7">
        <f>IF(H28=0,0,TRUNC(56.0211*((H28-1.5)^1.05)))</f>
        <v>0</v>
      </c>
      <c r="J28" s="21">
        <v>0</v>
      </c>
      <c r="K28" s="7">
        <f>IF(J28=0,0,TRUNC(4.99087*((42.26-J28)^1.81)))</f>
        <v>0</v>
      </c>
      <c r="L28" s="62"/>
      <c r="M28" s="3">
        <v>0</v>
      </c>
      <c r="N28" s="7">
        <f>IF(M28=0,0,TRUNC(0.188807*(((M28*100)-210)^1.41)))</f>
        <v>0</v>
      </c>
      <c r="O28" s="3">
        <v>0</v>
      </c>
      <c r="P28" s="7">
        <f>IF(O28=0,0,TRUNC(15.9803*((O28-3.8)^1.04)))</f>
        <v>0</v>
      </c>
      <c r="Q28" s="8">
        <v>0</v>
      </c>
      <c r="R28" s="21">
        <v>0</v>
      </c>
      <c r="S28" s="7">
        <f>IF(Q28+R28=0,0,TRUNC(0.11193*((254-(Q28*60+R28))^1.88)))</f>
        <v>0</v>
      </c>
      <c r="T28" s="13"/>
      <c r="U28" s="10">
        <f>SUM(E28,G28,I28,K28,N28,P28,S28)</f>
        <v>0</v>
      </c>
      <c r="V28" s="50"/>
      <c r="W28" s="130"/>
      <c r="X28" s="11" t="str">
        <f>B28</f>
        <v>Evelynn Bonner</v>
      </c>
    </row>
    <row r="29" spans="1:24" ht="13.5" thickBot="1">
      <c r="A29" s="11">
        <v>481</v>
      </c>
      <c r="B29" s="6" t="s">
        <v>254</v>
      </c>
      <c r="C29" s="6" t="s">
        <v>242</v>
      </c>
      <c r="D29" s="21">
        <v>0</v>
      </c>
      <c r="E29" s="7">
        <f>IF(D29=0,0,VLOOKUP(D29,Tables!$A$3:$B$152,2,TRUE))</f>
        <v>0</v>
      </c>
      <c r="F29" s="3">
        <v>0</v>
      </c>
      <c r="G29" s="7">
        <f>IF(F29=0,0,TRUNC(1.84523*(((F29*100)-75)^1.348)))</f>
        <v>0</v>
      </c>
      <c r="H29" s="3">
        <v>0</v>
      </c>
      <c r="I29" s="7">
        <f>IF(H29=0,0,TRUNC(56.0211*((H29-1.5)^1.05)))</f>
        <v>0</v>
      </c>
      <c r="J29" s="21">
        <v>0</v>
      </c>
      <c r="K29" s="7">
        <f>IF(J29=0,0,TRUNC(4.99087*((42.26-J29)^1.81)))</f>
        <v>0</v>
      </c>
      <c r="L29" s="62"/>
      <c r="M29" s="3">
        <v>0</v>
      </c>
      <c r="N29" s="7">
        <f>IF(M29=0,0,TRUNC(0.188807*(((M29*100)-210)^1.41)))</f>
        <v>0</v>
      </c>
      <c r="O29" s="3">
        <v>0</v>
      </c>
      <c r="P29" s="7">
        <f>IF(O29=0,0,TRUNC(15.9803*((O29-3.8)^1.04)))</f>
        <v>0</v>
      </c>
      <c r="Q29" s="8">
        <v>0</v>
      </c>
      <c r="R29" s="21">
        <v>0</v>
      </c>
      <c r="S29" s="7">
        <f>IF(Q29+R29=0,0,TRUNC(0.11193*((254-(Q29*60+R29))^1.88)))</f>
        <v>0</v>
      </c>
      <c r="T29" s="13"/>
      <c r="U29" s="10">
        <f>SUM(E29,G29,I29,K29,N29,P29,S29)</f>
        <v>0</v>
      </c>
      <c r="V29" s="50"/>
      <c r="W29" s="130"/>
      <c r="X29" s="11" t="str">
        <f>B29</f>
        <v>Vita Love</v>
      </c>
    </row>
    <row r="30" spans="1:24" ht="13.5" thickBot="1">
      <c r="A30" s="11">
        <v>483</v>
      </c>
      <c r="B30" s="6" t="s">
        <v>256</v>
      </c>
      <c r="C30" s="6" t="s">
        <v>242</v>
      </c>
      <c r="D30" s="21">
        <v>0</v>
      </c>
      <c r="E30" s="7">
        <f>IF(D30=0,0,VLOOKUP(D30,Tables!$A$3:$B$152,2,TRUE))</f>
        <v>0</v>
      </c>
      <c r="F30" s="3">
        <v>0</v>
      </c>
      <c r="G30" s="7">
        <f>IF(F30=0,0,TRUNC(1.84523*(((F30*100)-75)^1.348)))</f>
        <v>0</v>
      </c>
      <c r="H30" s="3">
        <v>0</v>
      </c>
      <c r="I30" s="7">
        <f>IF(H30=0,0,TRUNC(56.0211*((H30-1.5)^1.05)))</f>
        <v>0</v>
      </c>
      <c r="J30" s="21">
        <v>0</v>
      </c>
      <c r="K30" s="7">
        <f>IF(J30=0,0,TRUNC(4.99087*((42.26-J30)^1.81)))</f>
        <v>0</v>
      </c>
      <c r="L30" s="62"/>
      <c r="M30" s="3">
        <v>0</v>
      </c>
      <c r="N30" s="7">
        <f>IF(M30=0,0,TRUNC(0.188807*(((M30*100)-210)^1.41)))</f>
        <v>0</v>
      </c>
      <c r="O30" s="3">
        <v>0</v>
      </c>
      <c r="P30" s="7">
        <f>IF(O30=0,0,TRUNC(15.9803*((O30-3.8)^1.04)))</f>
        <v>0</v>
      </c>
      <c r="Q30" s="8">
        <v>0</v>
      </c>
      <c r="R30" s="21">
        <v>0</v>
      </c>
      <c r="S30" s="7">
        <f>IF(Q30+R30=0,0,TRUNC(0.11193*((254-(Q30*60+R30))^1.88)))</f>
        <v>0</v>
      </c>
      <c r="T30" s="13"/>
      <c r="U30" s="10">
        <f>SUM(E30,G30,I30,K30,N30,P30,S30)</f>
        <v>0</v>
      </c>
      <c r="V30" s="50"/>
      <c r="W30" s="130"/>
      <c r="X30" s="11" t="str">
        <f>B30</f>
        <v>Jasmine Gillot</v>
      </c>
    </row>
    <row r="31" spans="1:24" ht="13.5" thickBot="1">
      <c r="A31" s="11">
        <v>484</v>
      </c>
      <c r="B31" s="182" t="s">
        <v>169</v>
      </c>
      <c r="C31" s="182" t="s">
        <v>279</v>
      </c>
      <c r="D31" s="21">
        <v>0</v>
      </c>
      <c r="E31" s="7">
        <f>IF(D31=0,0,VLOOKUP(D31,Tables!$A$3:$B$152,2,TRUE))</f>
        <v>0</v>
      </c>
      <c r="F31" s="3">
        <v>0</v>
      </c>
      <c r="G31" s="7">
        <f>IF(F31=0,0,TRUNC(1.84523*(((F31*100)-75)^1.348)))</f>
        <v>0</v>
      </c>
      <c r="H31" s="3">
        <v>0</v>
      </c>
      <c r="I31" s="7">
        <f>IF(H31=0,0,TRUNC(56.0211*((H31-1.5)^1.05)))</f>
        <v>0</v>
      </c>
      <c r="J31" s="21">
        <v>0</v>
      </c>
      <c r="K31" s="7">
        <f>IF(J31=0,0,TRUNC(4.99087*((42.26-J31)^1.81)))</f>
        <v>0</v>
      </c>
      <c r="L31" s="62"/>
      <c r="M31" s="3">
        <v>0</v>
      </c>
      <c r="N31" s="7">
        <f>IF(M31=0,0,TRUNC(0.188807*(((M31*100)-210)^1.41)))</f>
        <v>0</v>
      </c>
      <c r="O31" s="3">
        <v>0</v>
      </c>
      <c r="P31" s="7">
        <f>IF(O31=0,0,TRUNC(15.9803*((O31-3.8)^1.04)))</f>
        <v>0</v>
      </c>
      <c r="Q31" s="8">
        <v>0</v>
      </c>
      <c r="R31" s="21">
        <v>0</v>
      </c>
      <c r="S31" s="7">
        <f>IF(Q31+R31=0,0,TRUNC(0.11193*((254-(Q31*60+R31))^1.88)))</f>
        <v>0</v>
      </c>
      <c r="T31" s="13"/>
      <c r="U31" s="10">
        <f>SUM(E31,G31,I31,K31,N31,P31,S31)</f>
        <v>0</v>
      </c>
      <c r="V31" s="50"/>
      <c r="W31" s="130"/>
      <c r="X31" s="11" t="str">
        <f>B31</f>
        <v>Emily Higham</v>
      </c>
    </row>
    <row r="32" spans="1:24" ht="13.5" thickBot="1">
      <c r="A32" s="11">
        <v>485</v>
      </c>
      <c r="B32" s="182" t="s">
        <v>280</v>
      </c>
      <c r="C32" s="182" t="s">
        <v>279</v>
      </c>
      <c r="D32" s="21">
        <v>0</v>
      </c>
      <c r="E32" s="7">
        <f>IF(D32=0,0,VLOOKUP(D32,Tables!$A$3:$B$152,2,TRUE))</f>
        <v>0</v>
      </c>
      <c r="F32" s="3">
        <v>0</v>
      </c>
      <c r="G32" s="7">
        <f>IF(F32=0,0,TRUNC(1.84523*(((F32*100)-75)^1.348)))</f>
        <v>0</v>
      </c>
      <c r="H32" s="3">
        <v>0</v>
      </c>
      <c r="I32" s="7">
        <f>IF(H32=0,0,TRUNC(56.0211*((H32-1.5)^1.05)))</f>
        <v>0</v>
      </c>
      <c r="J32" s="21">
        <v>0</v>
      </c>
      <c r="K32" s="7">
        <f>IF(J32=0,0,TRUNC(4.99087*((42.26-J32)^1.81)))</f>
        <v>0</v>
      </c>
      <c r="L32" s="62"/>
      <c r="M32" s="3">
        <v>0</v>
      </c>
      <c r="N32" s="7">
        <f>IF(M32=0,0,TRUNC(0.188807*(((M32*100)-210)^1.41)))</f>
        <v>0</v>
      </c>
      <c r="O32" s="3">
        <v>0</v>
      </c>
      <c r="P32" s="7">
        <f>IF(O32=0,0,TRUNC(15.9803*((O32-3.8)^1.04)))</f>
        <v>0</v>
      </c>
      <c r="Q32" s="8">
        <v>0</v>
      </c>
      <c r="R32" s="21">
        <v>0</v>
      </c>
      <c r="S32" s="7">
        <f>IF(Q32+R32=0,0,TRUNC(0.11193*((254-(Q32*60+R32))^1.88)))</f>
        <v>0</v>
      </c>
      <c r="T32" s="13"/>
      <c r="U32" s="10">
        <f>SUM(E32,G32,I32,K32,N32,P32,S32)</f>
        <v>0</v>
      </c>
      <c r="V32" s="50"/>
      <c r="W32" s="130"/>
      <c r="X32" s="11" t="str">
        <f>B32</f>
        <v>Izzy Mcsweeney</v>
      </c>
    </row>
    <row r="33" spans="1:24" ht="13.5" thickBot="1">
      <c r="A33" s="193">
        <v>493</v>
      </c>
      <c r="B33" s="224" t="s">
        <v>137</v>
      </c>
      <c r="C33" s="224" t="s">
        <v>310</v>
      </c>
      <c r="D33" s="21">
        <v>0</v>
      </c>
      <c r="E33" s="7">
        <f>IF(D33=0,0,VLOOKUP(D33,Tables!$A$3:$B$152,2,TRUE))</f>
        <v>0</v>
      </c>
      <c r="F33" s="3">
        <v>0</v>
      </c>
      <c r="G33" s="7">
        <f>IF(F33=0,0,TRUNC(1.84523*(((F33*100)-75)^1.348)))</f>
        <v>0</v>
      </c>
      <c r="H33" s="3">
        <v>0</v>
      </c>
      <c r="I33" s="7">
        <f>IF(H33=0,0,TRUNC(56.0211*((H33-1.5)^1.05)))</f>
        <v>0</v>
      </c>
      <c r="J33" s="21">
        <v>0</v>
      </c>
      <c r="K33" s="7">
        <f>IF(J33=0,0,TRUNC(4.99087*((42.26-J33)^1.81)))</f>
        <v>0</v>
      </c>
      <c r="L33" s="62"/>
      <c r="M33" s="3">
        <v>0</v>
      </c>
      <c r="N33" s="7">
        <f>IF(M33=0,0,TRUNC(0.188807*(((M33*100)-210)^1.41)))</f>
        <v>0</v>
      </c>
      <c r="O33" s="3">
        <v>0</v>
      </c>
      <c r="P33" s="7">
        <f>IF(O33=0,0,TRUNC(15.9803*((O33-3.8)^1.04)))</f>
        <v>0</v>
      </c>
      <c r="Q33" s="8">
        <v>0</v>
      </c>
      <c r="R33" s="21">
        <v>0</v>
      </c>
      <c r="S33" s="7">
        <f>IF(Q33+R33=0,0,TRUNC(0.11193*((254-(Q33*60+R33))^1.88)))</f>
        <v>0</v>
      </c>
      <c r="T33" s="13"/>
      <c r="U33" s="10">
        <f>SUM(E33,G33,I33,K33,N33,P33,S33)</f>
        <v>0</v>
      </c>
      <c r="V33" s="50"/>
      <c r="W33" s="130"/>
      <c r="X33" s="11" t="str">
        <f>B33</f>
        <v>Sophia Ground</v>
      </c>
    </row>
    <row r="34" spans="1:24" ht="13.5" thickBot="1">
      <c r="A34" s="193">
        <v>494</v>
      </c>
      <c r="B34" s="224" t="s">
        <v>314</v>
      </c>
      <c r="C34" s="224" t="s">
        <v>242</v>
      </c>
      <c r="D34" s="21">
        <v>0</v>
      </c>
      <c r="E34" s="7">
        <f>IF(D34=0,0,VLOOKUP(D34,Tables!$A$3:$B$152,2,TRUE))</f>
        <v>0</v>
      </c>
      <c r="F34" s="3">
        <v>0</v>
      </c>
      <c r="G34" s="7">
        <f>IF(F34=0,0,TRUNC(1.84523*(((F34*100)-75)^1.348)))</f>
        <v>0</v>
      </c>
      <c r="H34" s="3">
        <v>0</v>
      </c>
      <c r="I34" s="7">
        <f>IF(H34=0,0,TRUNC(56.0211*((H34-1.5)^1.05)))</f>
        <v>0</v>
      </c>
      <c r="J34" s="21">
        <v>0</v>
      </c>
      <c r="K34" s="7">
        <f>IF(J34=0,0,TRUNC(4.99087*((42.26-J34)^1.81)))</f>
        <v>0</v>
      </c>
      <c r="L34" s="62"/>
      <c r="M34" s="3">
        <v>0</v>
      </c>
      <c r="N34" s="7">
        <f>IF(M34=0,0,TRUNC(0.188807*(((M34*100)-210)^1.41)))</f>
        <v>0</v>
      </c>
      <c r="O34" s="3">
        <v>0</v>
      </c>
      <c r="P34" s="7">
        <f>IF(O34=0,0,TRUNC(15.9803*((O34-3.8)^1.04)))</f>
        <v>0</v>
      </c>
      <c r="Q34" s="8">
        <v>0</v>
      </c>
      <c r="R34" s="21">
        <v>0</v>
      </c>
      <c r="S34" s="7">
        <f>IF(Q34+R34=0,0,TRUNC(0.11193*((254-(Q34*60+R34))^1.88)))</f>
        <v>0</v>
      </c>
      <c r="T34" s="13"/>
      <c r="U34" s="10">
        <f>SUM(E34,G34,I34,K34,N34,P34,S34)</f>
        <v>0</v>
      </c>
      <c r="V34" s="50"/>
      <c r="W34" s="130"/>
      <c r="X34" s="11" t="str">
        <f>B34</f>
        <v>Angle Skyers</v>
      </c>
    </row>
    <row r="35" spans="1:24" ht="13.5" thickBot="1">
      <c r="A35" s="193">
        <v>495</v>
      </c>
      <c r="B35" s="224" t="s">
        <v>315</v>
      </c>
      <c r="C35" s="224" t="s">
        <v>242</v>
      </c>
      <c r="D35" s="21">
        <v>0</v>
      </c>
      <c r="E35" s="7">
        <f>IF(D35=0,0,VLOOKUP(D35,Tables!$A$3:$B$152,2,TRUE))</f>
        <v>0</v>
      </c>
      <c r="F35" s="3">
        <v>0</v>
      </c>
      <c r="G35" s="7">
        <f>IF(F35=0,0,TRUNC(1.84523*(((F35*100)-75)^1.348)))</f>
        <v>0</v>
      </c>
      <c r="H35" s="3">
        <v>0</v>
      </c>
      <c r="I35" s="7">
        <f>IF(H35=0,0,TRUNC(56.0211*((H35-1.5)^1.05)))</f>
        <v>0</v>
      </c>
      <c r="J35" s="21">
        <v>0</v>
      </c>
      <c r="K35" s="7">
        <f>IF(J35=0,0,TRUNC(4.99087*((42.26-J35)^1.81)))</f>
        <v>0</v>
      </c>
      <c r="L35" s="62"/>
      <c r="M35" s="3">
        <v>0</v>
      </c>
      <c r="N35" s="7">
        <f>IF(M35=0,0,TRUNC(0.188807*(((M35*100)-210)^1.41)))</f>
        <v>0</v>
      </c>
      <c r="O35" s="3">
        <v>0</v>
      </c>
      <c r="P35" s="7">
        <f>IF(O35=0,0,TRUNC(15.9803*((O35-3.8)^1.04)))</f>
        <v>0</v>
      </c>
      <c r="Q35" s="8">
        <v>0</v>
      </c>
      <c r="R35" s="21">
        <v>0</v>
      </c>
      <c r="S35" s="7">
        <f>IF(Q35+R35=0,0,TRUNC(0.11193*((254-(Q35*60+R35))^1.88)))</f>
        <v>0</v>
      </c>
      <c r="T35" s="13"/>
      <c r="U35" s="10">
        <f>SUM(E35,G35,I35,K35,N35,P35,S35)</f>
        <v>0</v>
      </c>
      <c r="V35" s="50"/>
      <c r="W35" s="130"/>
      <c r="X35" s="11" t="str">
        <f>B35</f>
        <v>Halimatu Bah</v>
      </c>
    </row>
    <row r="36" spans="1:24" ht="13.5" thickBot="1">
      <c r="A36" s="115"/>
      <c r="B36" s="196"/>
      <c r="C36" s="196"/>
      <c r="D36" s="21"/>
      <c r="E36" s="7"/>
      <c r="F36" s="3">
        <v>0</v>
      </c>
      <c r="G36" s="7"/>
      <c r="H36" s="3">
        <v>0</v>
      </c>
      <c r="I36" s="7"/>
      <c r="J36" s="21"/>
      <c r="K36" s="7"/>
      <c r="L36" s="62"/>
      <c r="M36" s="3"/>
      <c r="N36" s="7"/>
      <c r="O36" s="3"/>
      <c r="P36" s="7"/>
      <c r="Q36" s="8"/>
      <c r="R36" s="21"/>
      <c r="S36" s="217"/>
      <c r="T36" s="218"/>
      <c r="U36" s="219"/>
      <c r="V36" s="221"/>
      <c r="W36" s="221"/>
      <c r="X36" s="11"/>
    </row>
    <row r="37" spans="1:24" ht="13.5" thickBot="1">
      <c r="A37" s="115"/>
      <c r="B37" s="178"/>
      <c r="C37" s="178"/>
      <c r="D37" s="21">
        <v>0</v>
      </c>
      <c r="E37" s="7">
        <f>IF(D37=0,0,VLOOKUP(D37,Tables!$A$3:$B$152,2,TRUE))</f>
        <v>0</v>
      </c>
      <c r="F37" s="3">
        <v>0</v>
      </c>
      <c r="G37" s="7">
        <f>IF(F37=0,0,TRUNC(1.84523*(((F37*100)-75)^1.348)))</f>
        <v>0</v>
      </c>
      <c r="H37" s="3">
        <v>0</v>
      </c>
      <c r="I37" s="7">
        <f>IF(H37=0,0,TRUNC(56.0211*((H37-1.5)^1.05)))</f>
        <v>0</v>
      </c>
      <c r="J37" s="21">
        <v>0</v>
      </c>
      <c r="K37" s="7">
        <f aca="true" t="shared" si="0" ref="K37:K57">IF(J37=0,0,TRUNC(4.99087*((42.26-J37)^1.81)))</f>
        <v>0</v>
      </c>
      <c r="L37" s="62"/>
      <c r="M37" s="3">
        <v>0</v>
      </c>
      <c r="N37" s="7">
        <f>IF(M37=0,0,TRUNC(0.188807*(((M37*100)-210)^1.41)))</f>
        <v>0</v>
      </c>
      <c r="O37" s="3">
        <v>0</v>
      </c>
      <c r="P37" s="7">
        <f>IF(O37=0,0,TRUNC(15.9803*((O37-3.8)^1.04)))</f>
        <v>0</v>
      </c>
      <c r="Q37" s="8">
        <v>0</v>
      </c>
      <c r="R37" s="21">
        <v>0</v>
      </c>
      <c r="S37" s="7">
        <f>IF(Q37+R37=0,0,TRUNC(0.11193*((254-(Q37*60+R37))^1.88)))</f>
        <v>0</v>
      </c>
      <c r="T37" s="13"/>
      <c r="U37" s="10">
        <f>SUM(E37,G37,I37,K37,N37,P37,S37)</f>
        <v>0</v>
      </c>
      <c r="V37" s="50"/>
      <c r="W37" s="130"/>
      <c r="X37" s="11">
        <f>B37</f>
        <v>0</v>
      </c>
    </row>
    <row r="38" spans="1:24" ht="13.5" thickBot="1">
      <c r="A38" s="115"/>
      <c r="B38" s="178"/>
      <c r="C38" s="178"/>
      <c r="D38" s="21">
        <v>0</v>
      </c>
      <c r="E38" s="7">
        <f>IF(D38=0,0,VLOOKUP(D38,Tables!$A$3:$B$152,2,TRUE))</f>
        <v>0</v>
      </c>
      <c r="F38" s="3">
        <v>0</v>
      </c>
      <c r="G38" s="7">
        <f>IF(F38=0,0,TRUNC(1.84523*(((F38*100)-75)^1.348)))</f>
        <v>0</v>
      </c>
      <c r="H38" s="3">
        <v>0</v>
      </c>
      <c r="I38" s="7">
        <f>IF(H38=0,0,TRUNC(56.0211*((H38-1.5)^1.05)))</f>
        <v>0</v>
      </c>
      <c r="J38" s="21">
        <v>0</v>
      </c>
      <c r="K38" s="7">
        <f t="shared" si="0"/>
        <v>0</v>
      </c>
      <c r="L38" s="62"/>
      <c r="M38" s="3">
        <v>0</v>
      </c>
      <c r="N38" s="7">
        <f>IF(M38=0,0,TRUNC(0.188807*(((M38*100)-210)^1.41)))</f>
        <v>0</v>
      </c>
      <c r="O38" s="3">
        <v>0</v>
      </c>
      <c r="P38" s="7">
        <f>IF(O38=0,0,TRUNC(15.9803*((O38-3.8)^1.04)))</f>
        <v>0</v>
      </c>
      <c r="Q38" s="8">
        <v>0</v>
      </c>
      <c r="R38" s="21">
        <v>0</v>
      </c>
      <c r="S38" s="7">
        <f>IF(Q38+R38=0,0,TRUNC(0.11193*((254-(Q38*60+R38))^1.88)))</f>
        <v>0</v>
      </c>
      <c r="T38" s="13"/>
      <c r="U38" s="10">
        <f>SUM(E38,G38,I38,K38,N38,P38,S38)</f>
        <v>0</v>
      </c>
      <c r="V38" s="50"/>
      <c r="W38" s="130"/>
      <c r="X38" s="11">
        <f>B38</f>
        <v>0</v>
      </c>
    </row>
    <row r="39" spans="1:24" ht="13.5" thickBot="1">
      <c r="A39" s="115"/>
      <c r="B39" s="178"/>
      <c r="C39" s="178"/>
      <c r="D39" s="21">
        <v>0</v>
      </c>
      <c r="E39" s="7">
        <f>IF(D39=0,0,VLOOKUP(D39,Tables!$A$3:$B$152,2,TRUE))</f>
        <v>0</v>
      </c>
      <c r="F39" s="3">
        <v>0</v>
      </c>
      <c r="G39" s="7">
        <f>IF(F39=0,0,TRUNC(1.84523*(((F39*100)-75)^1.348)))</f>
        <v>0</v>
      </c>
      <c r="H39" s="3">
        <v>0</v>
      </c>
      <c r="I39" s="7">
        <f>IF(H39=0,0,TRUNC(56.0211*((H39-1.5)^1.05)))</f>
        <v>0</v>
      </c>
      <c r="J39" s="21">
        <v>0</v>
      </c>
      <c r="K39" s="7">
        <f t="shared" si="0"/>
        <v>0</v>
      </c>
      <c r="L39" s="62"/>
      <c r="M39" s="3">
        <v>0</v>
      </c>
      <c r="N39" s="7">
        <f>IF(M39=0,0,TRUNC(0.188807*(((M39*100)-210)^1.41)))</f>
        <v>0</v>
      </c>
      <c r="O39" s="3">
        <v>0</v>
      </c>
      <c r="P39" s="7">
        <f>IF(O39=0,0,TRUNC(15.9803*((O39-3.8)^1.04)))</f>
        <v>0</v>
      </c>
      <c r="Q39" s="8">
        <v>0</v>
      </c>
      <c r="R39" s="21">
        <v>0</v>
      </c>
      <c r="S39" s="7">
        <f>IF(Q39+R39=0,0,TRUNC(0.11193*((254-(Q39*60+R39))^1.88)))</f>
        <v>0</v>
      </c>
      <c r="T39" s="13"/>
      <c r="U39" s="10">
        <f>SUM(E39,G39,I39,K39,N39,P39,S39)</f>
        <v>0</v>
      </c>
      <c r="V39" s="50"/>
      <c r="W39" s="130"/>
      <c r="X39" s="11">
        <f>B39</f>
        <v>0</v>
      </c>
    </row>
    <row r="40" spans="1:24" ht="13.5" thickBot="1">
      <c r="A40" s="115"/>
      <c r="B40" s="6"/>
      <c r="C40" s="6"/>
      <c r="D40" s="21">
        <v>0</v>
      </c>
      <c r="E40" s="7">
        <f>IF(D40=0,0,VLOOKUP(D40,Tables!$A$3:$B$152,2,TRUE))</f>
        <v>0</v>
      </c>
      <c r="F40" s="3">
        <v>0</v>
      </c>
      <c r="G40" s="7">
        <f aca="true" t="shared" si="1" ref="G40:G57">IF(F40=0,0,TRUNC(1.84523*(((F40*100)-75)^1.348)))</f>
        <v>0</v>
      </c>
      <c r="H40" s="3">
        <v>0</v>
      </c>
      <c r="I40" s="7">
        <f aca="true" t="shared" si="2" ref="I40:I57">IF(H40=0,0,TRUNC(56.0211*((H40-1.5)^1.05)))</f>
        <v>0</v>
      </c>
      <c r="J40" s="21">
        <v>0</v>
      </c>
      <c r="K40" s="7">
        <f t="shared" si="0"/>
        <v>0</v>
      </c>
      <c r="L40" s="62"/>
      <c r="M40" s="3">
        <v>0</v>
      </c>
      <c r="N40" s="7">
        <f aca="true" t="shared" si="3" ref="N40:N57">IF(M40=0,0,TRUNC(0.188807*(((M40*100)-210)^1.41)))</f>
        <v>0</v>
      </c>
      <c r="O40" s="3">
        <v>0</v>
      </c>
      <c r="P40" s="7">
        <f aca="true" t="shared" si="4" ref="P40:P57">IF(O40=0,0,TRUNC(15.9803*((O40-3.8)^1.04)))</f>
        <v>0</v>
      </c>
      <c r="Q40" s="8">
        <v>0</v>
      </c>
      <c r="R40" s="21">
        <v>0</v>
      </c>
      <c r="S40" s="7">
        <f aca="true" t="shared" si="5" ref="S40:S57">IF(Q40+R40=0,0,TRUNC(0.11193*((254-(Q40*60+R40))^1.88)))</f>
        <v>0</v>
      </c>
      <c r="T40" s="13"/>
      <c r="U40" s="10">
        <f aca="true" t="shared" si="6" ref="U40:U57">SUM(E40,G40,I40,K40,N40,P40,S40)</f>
        <v>0</v>
      </c>
      <c r="V40" s="50"/>
      <c r="W40" s="130"/>
      <c r="X40" s="11">
        <f aca="true" t="shared" si="7" ref="X40:X57">B40</f>
        <v>0</v>
      </c>
    </row>
    <row r="41" spans="1:24" ht="13.5" thickBot="1">
      <c r="A41" s="115"/>
      <c r="B41" s="6"/>
      <c r="C41" s="6"/>
      <c r="D41" s="21">
        <v>0</v>
      </c>
      <c r="E41" s="7">
        <f>IF(D41=0,0,VLOOKUP(D41,Tables!$A$3:$B$152,2,TRUE))</f>
        <v>0</v>
      </c>
      <c r="F41" s="3">
        <v>0</v>
      </c>
      <c r="G41" s="7">
        <f t="shared" si="1"/>
        <v>0</v>
      </c>
      <c r="H41" s="3">
        <v>0</v>
      </c>
      <c r="I41" s="7">
        <f t="shared" si="2"/>
        <v>0</v>
      </c>
      <c r="J41" s="21">
        <v>0</v>
      </c>
      <c r="K41" s="7">
        <f t="shared" si="0"/>
        <v>0</v>
      </c>
      <c r="L41" s="62"/>
      <c r="M41" s="3">
        <v>0</v>
      </c>
      <c r="N41" s="7">
        <f t="shared" si="3"/>
        <v>0</v>
      </c>
      <c r="O41" s="3">
        <v>0</v>
      </c>
      <c r="P41" s="7">
        <f t="shared" si="4"/>
        <v>0</v>
      </c>
      <c r="Q41" s="8">
        <v>0</v>
      </c>
      <c r="R41" s="21">
        <v>0</v>
      </c>
      <c r="S41" s="7">
        <f t="shared" si="5"/>
        <v>0</v>
      </c>
      <c r="T41" s="13"/>
      <c r="U41" s="10">
        <f t="shared" si="6"/>
        <v>0</v>
      </c>
      <c r="V41" s="50"/>
      <c r="W41" s="130"/>
      <c r="X41" s="11">
        <f t="shared" si="7"/>
        <v>0</v>
      </c>
    </row>
    <row r="42" spans="1:24" ht="13.5" thickBot="1">
      <c r="A42" s="115"/>
      <c r="B42" s="6"/>
      <c r="C42" s="6"/>
      <c r="D42" s="21">
        <v>0</v>
      </c>
      <c r="E42" s="7">
        <f>IF(D42=0,0,VLOOKUP(D42,Tables!$A$3:$B$152,2,TRUE))</f>
        <v>0</v>
      </c>
      <c r="F42" s="3">
        <v>0</v>
      </c>
      <c r="G42" s="7">
        <f t="shared" si="1"/>
        <v>0</v>
      </c>
      <c r="H42" s="3">
        <v>0</v>
      </c>
      <c r="I42" s="7">
        <f t="shared" si="2"/>
        <v>0</v>
      </c>
      <c r="J42" s="21">
        <v>0</v>
      </c>
      <c r="K42" s="7">
        <f t="shared" si="0"/>
        <v>0</v>
      </c>
      <c r="L42" s="62"/>
      <c r="M42" s="3">
        <v>0</v>
      </c>
      <c r="N42" s="7">
        <f t="shared" si="3"/>
        <v>0</v>
      </c>
      <c r="O42" s="3">
        <v>0</v>
      </c>
      <c r="P42" s="7">
        <f t="shared" si="4"/>
        <v>0</v>
      </c>
      <c r="Q42" s="8">
        <v>0</v>
      </c>
      <c r="R42" s="21">
        <v>0</v>
      </c>
      <c r="S42" s="7">
        <f t="shared" si="5"/>
        <v>0</v>
      </c>
      <c r="T42" s="13"/>
      <c r="U42" s="10">
        <f t="shared" si="6"/>
        <v>0</v>
      </c>
      <c r="V42" s="50"/>
      <c r="W42" s="130"/>
      <c r="X42" s="11">
        <f t="shared" si="7"/>
        <v>0</v>
      </c>
    </row>
    <row r="43" spans="1:24" ht="13.5" thickBot="1">
      <c r="A43" s="115"/>
      <c r="B43" s="6"/>
      <c r="C43" s="6"/>
      <c r="D43" s="21">
        <v>0</v>
      </c>
      <c r="E43" s="7">
        <f>IF(D43=0,0,VLOOKUP(D43,Tables!$A$3:$B$152,2,TRUE))</f>
        <v>0</v>
      </c>
      <c r="F43" s="3">
        <v>0</v>
      </c>
      <c r="G43" s="7">
        <f t="shared" si="1"/>
        <v>0</v>
      </c>
      <c r="H43" s="3">
        <v>0</v>
      </c>
      <c r="I43" s="7">
        <f t="shared" si="2"/>
        <v>0</v>
      </c>
      <c r="J43" s="21">
        <v>0</v>
      </c>
      <c r="K43" s="7">
        <f t="shared" si="0"/>
        <v>0</v>
      </c>
      <c r="L43" s="62"/>
      <c r="M43" s="3">
        <v>0</v>
      </c>
      <c r="N43" s="7">
        <f t="shared" si="3"/>
        <v>0</v>
      </c>
      <c r="O43" s="3">
        <v>0</v>
      </c>
      <c r="P43" s="7">
        <f t="shared" si="4"/>
        <v>0</v>
      </c>
      <c r="Q43" s="8">
        <v>0</v>
      </c>
      <c r="R43" s="21">
        <v>0</v>
      </c>
      <c r="S43" s="7">
        <f t="shared" si="5"/>
        <v>0</v>
      </c>
      <c r="T43" s="13"/>
      <c r="U43" s="10">
        <f t="shared" si="6"/>
        <v>0</v>
      </c>
      <c r="V43" s="50"/>
      <c r="W43" s="130"/>
      <c r="X43" s="11">
        <f t="shared" si="7"/>
        <v>0</v>
      </c>
    </row>
    <row r="44" spans="1:24" ht="13.5" thickBot="1">
      <c r="A44" s="115"/>
      <c r="B44" s="6"/>
      <c r="C44" s="6"/>
      <c r="D44" s="21">
        <v>0</v>
      </c>
      <c r="E44" s="7">
        <f>IF(D44=0,0,VLOOKUP(D44,Tables!$A$3:$B$152,2,TRUE))</f>
        <v>0</v>
      </c>
      <c r="F44" s="3">
        <v>0</v>
      </c>
      <c r="G44" s="7">
        <f t="shared" si="1"/>
        <v>0</v>
      </c>
      <c r="H44" s="3">
        <v>0</v>
      </c>
      <c r="I44" s="7">
        <f t="shared" si="2"/>
        <v>0</v>
      </c>
      <c r="J44" s="21">
        <v>0</v>
      </c>
      <c r="K44" s="7">
        <f t="shared" si="0"/>
        <v>0</v>
      </c>
      <c r="L44" s="62"/>
      <c r="M44" s="3">
        <v>0</v>
      </c>
      <c r="N44" s="7">
        <f t="shared" si="3"/>
        <v>0</v>
      </c>
      <c r="O44" s="3">
        <v>0</v>
      </c>
      <c r="P44" s="7">
        <f t="shared" si="4"/>
        <v>0</v>
      </c>
      <c r="Q44" s="8">
        <v>0</v>
      </c>
      <c r="R44" s="21">
        <v>0</v>
      </c>
      <c r="S44" s="7">
        <f t="shared" si="5"/>
        <v>0</v>
      </c>
      <c r="T44" s="13"/>
      <c r="U44" s="10">
        <f t="shared" si="6"/>
        <v>0</v>
      </c>
      <c r="V44" s="50"/>
      <c r="W44" s="130"/>
      <c r="X44" s="11">
        <f t="shared" si="7"/>
        <v>0</v>
      </c>
    </row>
    <row r="45" spans="1:24" ht="13.5" thickBot="1">
      <c r="A45" s="115"/>
      <c r="B45" s="6"/>
      <c r="C45" s="6"/>
      <c r="D45" s="21">
        <v>0</v>
      </c>
      <c r="E45" s="7">
        <f>IF(D45=0,0,VLOOKUP(D45,Tables!$A$3:$B$152,2,TRUE))</f>
        <v>0</v>
      </c>
      <c r="F45" s="3">
        <v>0</v>
      </c>
      <c r="G45" s="7">
        <f t="shared" si="1"/>
        <v>0</v>
      </c>
      <c r="H45" s="3">
        <v>0</v>
      </c>
      <c r="I45" s="7">
        <f t="shared" si="2"/>
        <v>0</v>
      </c>
      <c r="J45" s="21">
        <v>0</v>
      </c>
      <c r="K45" s="7">
        <f t="shared" si="0"/>
        <v>0</v>
      </c>
      <c r="L45" s="62"/>
      <c r="M45" s="3">
        <v>0</v>
      </c>
      <c r="N45" s="7">
        <f t="shared" si="3"/>
        <v>0</v>
      </c>
      <c r="O45" s="3">
        <v>0</v>
      </c>
      <c r="P45" s="7">
        <f t="shared" si="4"/>
        <v>0</v>
      </c>
      <c r="Q45" s="8">
        <v>0</v>
      </c>
      <c r="R45" s="21">
        <v>0</v>
      </c>
      <c r="S45" s="7">
        <f t="shared" si="5"/>
        <v>0</v>
      </c>
      <c r="T45" s="13"/>
      <c r="U45" s="10">
        <f t="shared" si="6"/>
        <v>0</v>
      </c>
      <c r="V45" s="50"/>
      <c r="W45" s="130"/>
      <c r="X45" s="11">
        <f t="shared" si="7"/>
        <v>0</v>
      </c>
    </row>
    <row r="46" spans="1:24" ht="13.5" thickBot="1">
      <c r="A46" s="115"/>
      <c r="B46" s="6"/>
      <c r="C46" s="6"/>
      <c r="D46" s="21">
        <v>0</v>
      </c>
      <c r="E46" s="7">
        <f>IF(D46=0,0,VLOOKUP(D46,Tables!$A$3:$B$152,2,TRUE))</f>
        <v>0</v>
      </c>
      <c r="F46" s="3">
        <v>0</v>
      </c>
      <c r="G46" s="7">
        <f t="shared" si="1"/>
        <v>0</v>
      </c>
      <c r="H46" s="3">
        <v>0</v>
      </c>
      <c r="I46" s="7">
        <f t="shared" si="2"/>
        <v>0</v>
      </c>
      <c r="J46" s="21">
        <v>0</v>
      </c>
      <c r="K46" s="7">
        <f t="shared" si="0"/>
        <v>0</v>
      </c>
      <c r="L46" s="62"/>
      <c r="M46" s="3">
        <v>0</v>
      </c>
      <c r="N46" s="7">
        <f t="shared" si="3"/>
        <v>0</v>
      </c>
      <c r="O46" s="3">
        <v>0</v>
      </c>
      <c r="P46" s="7">
        <f t="shared" si="4"/>
        <v>0</v>
      </c>
      <c r="Q46" s="8">
        <v>0</v>
      </c>
      <c r="R46" s="21">
        <v>0</v>
      </c>
      <c r="S46" s="7">
        <f t="shared" si="5"/>
        <v>0</v>
      </c>
      <c r="T46" s="13"/>
      <c r="U46" s="10">
        <f t="shared" si="6"/>
        <v>0</v>
      </c>
      <c r="V46" s="50"/>
      <c r="W46" s="130"/>
      <c r="X46" s="11">
        <f t="shared" si="7"/>
        <v>0</v>
      </c>
    </row>
    <row r="47" spans="1:24" ht="13.5" thickBot="1">
      <c r="A47" s="115"/>
      <c r="B47" s="6"/>
      <c r="C47" s="6"/>
      <c r="D47" s="21">
        <v>0</v>
      </c>
      <c r="E47" s="7">
        <f>IF(D47=0,0,VLOOKUP(D47,Tables!$A$3:$B$152,2,TRUE))</f>
        <v>0</v>
      </c>
      <c r="F47" s="3">
        <v>0</v>
      </c>
      <c r="G47" s="7">
        <f t="shared" si="1"/>
        <v>0</v>
      </c>
      <c r="H47" s="3">
        <v>0</v>
      </c>
      <c r="I47" s="7">
        <f t="shared" si="2"/>
        <v>0</v>
      </c>
      <c r="J47" s="21">
        <v>0</v>
      </c>
      <c r="K47" s="7">
        <f t="shared" si="0"/>
        <v>0</v>
      </c>
      <c r="L47" s="62"/>
      <c r="M47" s="3">
        <v>0</v>
      </c>
      <c r="N47" s="7">
        <f t="shared" si="3"/>
        <v>0</v>
      </c>
      <c r="O47" s="3">
        <v>0</v>
      </c>
      <c r="P47" s="7">
        <f t="shared" si="4"/>
        <v>0</v>
      </c>
      <c r="Q47" s="8">
        <v>0</v>
      </c>
      <c r="R47" s="21">
        <v>0</v>
      </c>
      <c r="S47" s="7">
        <f t="shared" si="5"/>
        <v>0</v>
      </c>
      <c r="T47" s="13"/>
      <c r="U47" s="10">
        <f t="shared" si="6"/>
        <v>0</v>
      </c>
      <c r="V47" s="50"/>
      <c r="W47" s="130"/>
      <c r="X47" s="11">
        <f t="shared" si="7"/>
        <v>0</v>
      </c>
    </row>
    <row r="48" spans="1:24" ht="13.5" thickBot="1">
      <c r="A48" s="115"/>
      <c r="B48" s="6"/>
      <c r="C48" s="6"/>
      <c r="D48" s="21">
        <v>0</v>
      </c>
      <c r="E48" s="7">
        <f>IF(D48=0,0,VLOOKUP(D48,Tables!$A$3:$B$152,2,TRUE))</f>
        <v>0</v>
      </c>
      <c r="F48" s="3">
        <v>0</v>
      </c>
      <c r="G48" s="7">
        <f t="shared" si="1"/>
        <v>0</v>
      </c>
      <c r="H48" s="3">
        <v>0</v>
      </c>
      <c r="I48" s="7">
        <f t="shared" si="2"/>
        <v>0</v>
      </c>
      <c r="J48" s="21">
        <v>0</v>
      </c>
      <c r="K48" s="7">
        <f t="shared" si="0"/>
        <v>0</v>
      </c>
      <c r="L48" s="62"/>
      <c r="M48" s="3">
        <v>0</v>
      </c>
      <c r="N48" s="7">
        <f t="shared" si="3"/>
        <v>0</v>
      </c>
      <c r="O48" s="3">
        <v>0</v>
      </c>
      <c r="P48" s="7">
        <f t="shared" si="4"/>
        <v>0</v>
      </c>
      <c r="Q48" s="8">
        <v>0</v>
      </c>
      <c r="R48" s="21">
        <v>0</v>
      </c>
      <c r="S48" s="7">
        <f t="shared" si="5"/>
        <v>0</v>
      </c>
      <c r="T48" s="13"/>
      <c r="U48" s="10">
        <f t="shared" si="6"/>
        <v>0</v>
      </c>
      <c r="V48" s="50"/>
      <c r="W48" s="130"/>
      <c r="X48" s="11">
        <f t="shared" si="7"/>
        <v>0</v>
      </c>
    </row>
    <row r="49" spans="1:24" ht="13.5" thickBot="1">
      <c r="A49" s="115"/>
      <c r="B49" s="6"/>
      <c r="C49" s="6"/>
      <c r="D49" s="21">
        <v>0</v>
      </c>
      <c r="E49" s="7">
        <f>IF(D49=0,0,VLOOKUP(D49,Tables!$A$3:$B$152,2,TRUE))</f>
        <v>0</v>
      </c>
      <c r="F49" s="3">
        <v>0</v>
      </c>
      <c r="G49" s="7">
        <f t="shared" si="1"/>
        <v>0</v>
      </c>
      <c r="H49" s="3">
        <v>0</v>
      </c>
      <c r="I49" s="7">
        <f t="shared" si="2"/>
        <v>0</v>
      </c>
      <c r="J49" s="21">
        <v>0</v>
      </c>
      <c r="K49" s="7">
        <f t="shared" si="0"/>
        <v>0</v>
      </c>
      <c r="L49" s="62"/>
      <c r="M49" s="3">
        <v>0</v>
      </c>
      <c r="N49" s="7">
        <f t="shared" si="3"/>
        <v>0</v>
      </c>
      <c r="O49" s="3">
        <v>0</v>
      </c>
      <c r="P49" s="7">
        <f t="shared" si="4"/>
        <v>0</v>
      </c>
      <c r="Q49" s="8">
        <v>0</v>
      </c>
      <c r="R49" s="21">
        <v>0</v>
      </c>
      <c r="S49" s="7">
        <f t="shared" si="5"/>
        <v>0</v>
      </c>
      <c r="T49" s="13"/>
      <c r="U49" s="10">
        <f t="shared" si="6"/>
        <v>0</v>
      </c>
      <c r="V49" s="50"/>
      <c r="W49" s="130"/>
      <c r="X49" s="11">
        <f t="shared" si="7"/>
        <v>0</v>
      </c>
    </row>
    <row r="50" spans="1:24" ht="13.5" thickBot="1">
      <c r="A50" s="115"/>
      <c r="B50" s="6"/>
      <c r="C50" s="6"/>
      <c r="D50" s="21">
        <v>0</v>
      </c>
      <c r="E50" s="7">
        <f>IF(D50=0,0,VLOOKUP(D50,Tables!$A$3:$B$152,2,TRUE))</f>
        <v>0</v>
      </c>
      <c r="F50" s="3">
        <v>0</v>
      </c>
      <c r="G50" s="7">
        <f t="shared" si="1"/>
        <v>0</v>
      </c>
      <c r="H50" s="3">
        <v>0</v>
      </c>
      <c r="I50" s="7">
        <f t="shared" si="2"/>
        <v>0</v>
      </c>
      <c r="J50" s="21">
        <v>0</v>
      </c>
      <c r="K50" s="7">
        <f t="shared" si="0"/>
        <v>0</v>
      </c>
      <c r="L50" s="62"/>
      <c r="M50" s="3">
        <v>0</v>
      </c>
      <c r="N50" s="7">
        <f t="shared" si="3"/>
        <v>0</v>
      </c>
      <c r="O50" s="3">
        <v>0</v>
      </c>
      <c r="P50" s="7">
        <f t="shared" si="4"/>
        <v>0</v>
      </c>
      <c r="Q50" s="8">
        <v>0</v>
      </c>
      <c r="R50" s="21">
        <v>0</v>
      </c>
      <c r="S50" s="7">
        <f t="shared" si="5"/>
        <v>0</v>
      </c>
      <c r="T50" s="13"/>
      <c r="U50" s="10">
        <f t="shared" si="6"/>
        <v>0</v>
      </c>
      <c r="V50" s="50"/>
      <c r="W50" s="130"/>
      <c r="X50" s="11">
        <f t="shared" si="7"/>
        <v>0</v>
      </c>
    </row>
    <row r="51" spans="1:24" ht="13.5" thickBot="1">
      <c r="A51" s="115"/>
      <c r="B51" s="6" t="s">
        <v>58</v>
      </c>
      <c r="C51" s="6"/>
      <c r="D51" s="21">
        <v>0</v>
      </c>
      <c r="E51" s="7">
        <f>IF(D51=0,0,VLOOKUP(D51,Tables!$A$3:$B$152,2,TRUE))</f>
        <v>0</v>
      </c>
      <c r="F51" s="3">
        <v>0</v>
      </c>
      <c r="G51" s="7">
        <f t="shared" si="1"/>
        <v>0</v>
      </c>
      <c r="H51" s="3">
        <v>0</v>
      </c>
      <c r="I51" s="7">
        <f t="shared" si="2"/>
        <v>0</v>
      </c>
      <c r="J51" s="21">
        <v>0</v>
      </c>
      <c r="K51" s="7">
        <f t="shared" si="0"/>
        <v>0</v>
      </c>
      <c r="L51" s="62"/>
      <c r="M51" s="3">
        <v>0</v>
      </c>
      <c r="N51" s="7">
        <f t="shared" si="3"/>
        <v>0</v>
      </c>
      <c r="O51" s="3">
        <v>0</v>
      </c>
      <c r="P51" s="7">
        <f t="shared" si="4"/>
        <v>0</v>
      </c>
      <c r="Q51" s="8">
        <v>0</v>
      </c>
      <c r="R51" s="21">
        <v>0</v>
      </c>
      <c r="S51" s="7">
        <f t="shared" si="5"/>
        <v>0</v>
      </c>
      <c r="T51" s="13"/>
      <c r="U51" s="10">
        <f t="shared" si="6"/>
        <v>0</v>
      </c>
      <c r="V51" s="50"/>
      <c r="W51" s="130"/>
      <c r="X51" s="11" t="str">
        <f t="shared" si="7"/>
        <v>Name 44</v>
      </c>
    </row>
    <row r="52" spans="1:24" ht="13.5" thickBot="1">
      <c r="A52" s="115"/>
      <c r="B52" s="6" t="s">
        <v>59</v>
      </c>
      <c r="C52" s="6"/>
      <c r="D52" s="21">
        <v>0</v>
      </c>
      <c r="E52" s="7">
        <f>IF(D52=0,0,VLOOKUP(D52,Tables!$A$3:$B$152,2,TRUE))</f>
        <v>0</v>
      </c>
      <c r="F52" s="3">
        <v>0</v>
      </c>
      <c r="G52" s="7">
        <f t="shared" si="1"/>
        <v>0</v>
      </c>
      <c r="H52" s="3">
        <v>0</v>
      </c>
      <c r="I52" s="7">
        <f t="shared" si="2"/>
        <v>0</v>
      </c>
      <c r="J52" s="21">
        <v>0</v>
      </c>
      <c r="K52" s="7">
        <f t="shared" si="0"/>
        <v>0</v>
      </c>
      <c r="L52" s="62"/>
      <c r="M52" s="3">
        <v>0</v>
      </c>
      <c r="N52" s="7">
        <f t="shared" si="3"/>
        <v>0</v>
      </c>
      <c r="O52" s="3">
        <v>0</v>
      </c>
      <c r="P52" s="7">
        <f t="shared" si="4"/>
        <v>0</v>
      </c>
      <c r="Q52" s="8">
        <v>0</v>
      </c>
      <c r="R52" s="21">
        <v>0</v>
      </c>
      <c r="S52" s="7">
        <f t="shared" si="5"/>
        <v>0</v>
      </c>
      <c r="T52" s="13"/>
      <c r="U52" s="10">
        <f t="shared" si="6"/>
        <v>0</v>
      </c>
      <c r="V52" s="50"/>
      <c r="W52" s="130"/>
      <c r="X52" s="11" t="str">
        <f t="shared" si="7"/>
        <v>Name 45</v>
      </c>
    </row>
    <row r="53" spans="1:24" ht="13.5" thickBot="1">
      <c r="A53" s="115"/>
      <c r="B53" s="6" t="s">
        <v>60</v>
      </c>
      <c r="C53" s="6"/>
      <c r="D53" s="21">
        <v>0</v>
      </c>
      <c r="E53" s="7">
        <f>IF(D53=0,0,VLOOKUP(D53,Tables!$A$3:$B$152,2,TRUE))</f>
        <v>0</v>
      </c>
      <c r="F53" s="3">
        <v>0</v>
      </c>
      <c r="G53" s="7">
        <f t="shared" si="1"/>
        <v>0</v>
      </c>
      <c r="H53" s="3">
        <v>0</v>
      </c>
      <c r="I53" s="7">
        <f t="shared" si="2"/>
        <v>0</v>
      </c>
      <c r="J53" s="21">
        <v>0</v>
      </c>
      <c r="K53" s="7">
        <f t="shared" si="0"/>
        <v>0</v>
      </c>
      <c r="L53" s="62"/>
      <c r="M53" s="3">
        <v>0</v>
      </c>
      <c r="N53" s="7">
        <f t="shared" si="3"/>
        <v>0</v>
      </c>
      <c r="O53" s="3">
        <v>0</v>
      </c>
      <c r="P53" s="7">
        <f t="shared" si="4"/>
        <v>0</v>
      </c>
      <c r="Q53" s="8">
        <v>0</v>
      </c>
      <c r="R53" s="21">
        <v>0</v>
      </c>
      <c r="S53" s="7">
        <f t="shared" si="5"/>
        <v>0</v>
      </c>
      <c r="T53" s="13"/>
      <c r="U53" s="10">
        <f t="shared" si="6"/>
        <v>0</v>
      </c>
      <c r="V53" s="50"/>
      <c r="W53" s="130"/>
      <c r="X53" s="11" t="str">
        <f t="shared" si="7"/>
        <v>Name 46</v>
      </c>
    </row>
    <row r="54" spans="1:24" ht="13.5" thickBot="1">
      <c r="A54" s="115"/>
      <c r="B54" s="6" t="s">
        <v>61</v>
      </c>
      <c r="C54" s="6"/>
      <c r="D54" s="21">
        <v>0</v>
      </c>
      <c r="E54" s="7">
        <f>IF(D54=0,0,VLOOKUP(D54,Tables!$A$3:$B$152,2,TRUE))</f>
        <v>0</v>
      </c>
      <c r="F54" s="3">
        <v>0</v>
      </c>
      <c r="G54" s="7">
        <f t="shared" si="1"/>
        <v>0</v>
      </c>
      <c r="H54" s="3">
        <v>0</v>
      </c>
      <c r="I54" s="7">
        <f t="shared" si="2"/>
        <v>0</v>
      </c>
      <c r="J54" s="21">
        <v>0</v>
      </c>
      <c r="K54" s="7">
        <f t="shared" si="0"/>
        <v>0</v>
      </c>
      <c r="L54" s="62"/>
      <c r="M54" s="3">
        <v>0</v>
      </c>
      <c r="N54" s="7">
        <f t="shared" si="3"/>
        <v>0</v>
      </c>
      <c r="O54" s="3">
        <v>0</v>
      </c>
      <c r="P54" s="7">
        <f t="shared" si="4"/>
        <v>0</v>
      </c>
      <c r="Q54" s="8">
        <v>0</v>
      </c>
      <c r="R54" s="21">
        <v>0</v>
      </c>
      <c r="S54" s="7">
        <f t="shared" si="5"/>
        <v>0</v>
      </c>
      <c r="T54" s="13"/>
      <c r="U54" s="10">
        <f t="shared" si="6"/>
        <v>0</v>
      </c>
      <c r="V54" s="50"/>
      <c r="W54" s="130"/>
      <c r="X54" s="11" t="str">
        <f t="shared" si="7"/>
        <v>Name 47</v>
      </c>
    </row>
    <row r="55" spans="1:24" ht="13.5" thickBot="1">
      <c r="A55" s="115"/>
      <c r="B55" s="6" t="s">
        <v>62</v>
      </c>
      <c r="C55" s="6"/>
      <c r="D55" s="21">
        <v>0</v>
      </c>
      <c r="E55" s="7">
        <f>IF(D55=0,0,VLOOKUP(D55,Tables!$A$3:$B$152,2,TRUE))</f>
        <v>0</v>
      </c>
      <c r="F55" s="3">
        <v>0</v>
      </c>
      <c r="G55" s="7">
        <f t="shared" si="1"/>
        <v>0</v>
      </c>
      <c r="H55" s="3">
        <v>0</v>
      </c>
      <c r="I55" s="7">
        <f t="shared" si="2"/>
        <v>0</v>
      </c>
      <c r="J55" s="21">
        <v>0</v>
      </c>
      <c r="K55" s="7">
        <f t="shared" si="0"/>
        <v>0</v>
      </c>
      <c r="L55" s="62"/>
      <c r="M55" s="3">
        <v>0</v>
      </c>
      <c r="N55" s="7">
        <f t="shared" si="3"/>
        <v>0</v>
      </c>
      <c r="O55" s="3">
        <v>0</v>
      </c>
      <c r="P55" s="7">
        <f t="shared" si="4"/>
        <v>0</v>
      </c>
      <c r="Q55" s="8">
        <v>0</v>
      </c>
      <c r="R55" s="21">
        <v>0</v>
      </c>
      <c r="S55" s="7">
        <f t="shared" si="5"/>
        <v>0</v>
      </c>
      <c r="T55" s="13"/>
      <c r="U55" s="10">
        <f t="shared" si="6"/>
        <v>0</v>
      </c>
      <c r="V55" s="50"/>
      <c r="W55" s="130"/>
      <c r="X55" s="11" t="str">
        <f t="shared" si="7"/>
        <v>Name 48</v>
      </c>
    </row>
    <row r="56" spans="1:24" ht="13.5" thickBot="1">
      <c r="A56" s="115"/>
      <c r="B56" s="6" t="s">
        <v>63</v>
      </c>
      <c r="C56" s="6"/>
      <c r="D56" s="21">
        <v>0</v>
      </c>
      <c r="E56" s="7">
        <f>IF(D56=0,0,VLOOKUP(D56,Tables!$A$3:$B$152,2,TRUE))</f>
        <v>0</v>
      </c>
      <c r="F56" s="3">
        <v>0</v>
      </c>
      <c r="G56" s="7">
        <f t="shared" si="1"/>
        <v>0</v>
      </c>
      <c r="H56" s="3">
        <v>0</v>
      </c>
      <c r="I56" s="7">
        <f t="shared" si="2"/>
        <v>0</v>
      </c>
      <c r="J56" s="21">
        <v>0</v>
      </c>
      <c r="K56" s="7">
        <f t="shared" si="0"/>
        <v>0</v>
      </c>
      <c r="L56" s="62"/>
      <c r="M56" s="3">
        <v>0</v>
      </c>
      <c r="N56" s="7">
        <f t="shared" si="3"/>
        <v>0</v>
      </c>
      <c r="O56" s="3">
        <v>0</v>
      </c>
      <c r="P56" s="7">
        <f t="shared" si="4"/>
        <v>0</v>
      </c>
      <c r="Q56" s="8">
        <v>0</v>
      </c>
      <c r="R56" s="21">
        <v>0</v>
      </c>
      <c r="S56" s="7">
        <f t="shared" si="5"/>
        <v>0</v>
      </c>
      <c r="T56" s="13"/>
      <c r="U56" s="10">
        <f t="shared" si="6"/>
        <v>0</v>
      </c>
      <c r="V56" s="50"/>
      <c r="W56" s="130"/>
      <c r="X56" s="11" t="str">
        <f t="shared" si="7"/>
        <v>Name 49</v>
      </c>
    </row>
    <row r="57" spans="1:24" ht="13.5" thickBot="1">
      <c r="A57" s="115"/>
      <c r="B57" s="6" t="s">
        <v>64</v>
      </c>
      <c r="C57" s="6"/>
      <c r="D57" s="21">
        <v>0</v>
      </c>
      <c r="E57" s="7">
        <f>IF(D57=0,0,VLOOKUP(D57,Tables!$A$3:$B$152,2,TRUE))</f>
        <v>0</v>
      </c>
      <c r="F57" s="3">
        <v>0</v>
      </c>
      <c r="G57" s="7">
        <f t="shared" si="1"/>
        <v>0</v>
      </c>
      <c r="H57" s="3">
        <v>0</v>
      </c>
      <c r="I57" s="7">
        <f t="shared" si="2"/>
        <v>0</v>
      </c>
      <c r="J57" s="21">
        <v>0</v>
      </c>
      <c r="K57" s="7">
        <f t="shared" si="0"/>
        <v>0</v>
      </c>
      <c r="L57" s="62"/>
      <c r="M57" s="3">
        <v>0</v>
      </c>
      <c r="N57" s="7">
        <f t="shared" si="3"/>
        <v>0</v>
      </c>
      <c r="O57" s="3">
        <v>0</v>
      </c>
      <c r="P57" s="7">
        <f t="shared" si="4"/>
        <v>0</v>
      </c>
      <c r="Q57" s="8">
        <v>0</v>
      </c>
      <c r="R57" s="21">
        <v>0</v>
      </c>
      <c r="S57" s="7">
        <f t="shared" si="5"/>
        <v>0</v>
      </c>
      <c r="T57" s="13"/>
      <c r="U57" s="10">
        <f t="shared" si="6"/>
        <v>0</v>
      </c>
      <c r="V57" s="50"/>
      <c r="W57" s="130"/>
      <c r="X57" s="11" t="str">
        <f t="shared" si="7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76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73</v>
      </c>
      <c r="N6" s="66"/>
      <c r="O6" s="71" t="s">
        <v>71</v>
      </c>
      <c r="P6" s="66"/>
      <c r="Q6" s="71" t="s">
        <v>74</v>
      </c>
      <c r="R6" s="66"/>
      <c r="S6" s="28" t="s">
        <v>4</v>
      </c>
      <c r="T6" s="66"/>
      <c r="U6" s="29" t="s">
        <v>72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75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zoomScalePageLayoutView="0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114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77</v>
      </c>
    </row>
    <row r="3" spans="1:5" ht="12.75">
      <c r="A3" s="106">
        <v>9</v>
      </c>
      <c r="B3" s="107" t="s">
        <v>115</v>
      </c>
      <c r="D3" s="106">
        <v>8.3</v>
      </c>
      <c r="E3" s="107" t="s">
        <v>115</v>
      </c>
    </row>
    <row r="4" spans="1:5" ht="12.75">
      <c r="A4" s="106">
        <v>9.1</v>
      </c>
      <c r="B4" s="107" t="s">
        <v>116</v>
      </c>
      <c r="D4" s="106">
        <v>8.4</v>
      </c>
      <c r="E4" s="107" t="s">
        <v>116</v>
      </c>
    </row>
    <row r="5" spans="1:5" ht="12.75">
      <c r="A5" s="106">
        <v>9.2</v>
      </c>
      <c r="B5" s="107" t="s">
        <v>116</v>
      </c>
      <c r="D5" s="106">
        <v>8.5</v>
      </c>
      <c r="E5" s="107" t="s">
        <v>116</v>
      </c>
    </row>
    <row r="6" spans="1:5" ht="12.75">
      <c r="A6" s="106">
        <v>9.3</v>
      </c>
      <c r="B6" s="107" t="s">
        <v>116</v>
      </c>
      <c r="D6" s="106">
        <v>8.6</v>
      </c>
      <c r="E6" s="107" t="s">
        <v>116</v>
      </c>
    </row>
    <row r="7" spans="1:5" ht="12.75">
      <c r="A7" s="106">
        <v>9.4</v>
      </c>
      <c r="B7" s="107" t="s">
        <v>116</v>
      </c>
      <c r="D7" s="106">
        <v>8.7</v>
      </c>
      <c r="E7" s="107" t="s">
        <v>116</v>
      </c>
    </row>
    <row r="8" spans="1:5" ht="12.75">
      <c r="A8" s="106">
        <v>9.5</v>
      </c>
      <c r="B8" s="107" t="s">
        <v>116</v>
      </c>
      <c r="D8" s="106">
        <v>8.9</v>
      </c>
      <c r="E8" s="107" t="s">
        <v>116</v>
      </c>
    </row>
    <row r="9" spans="1:5" ht="12.75">
      <c r="A9" s="106">
        <v>9.6</v>
      </c>
      <c r="B9" s="107" t="s">
        <v>116</v>
      </c>
      <c r="D9" s="106">
        <v>9</v>
      </c>
      <c r="E9" s="107" t="s">
        <v>116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116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116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116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116</v>
      </c>
    </row>
    <row r="151" spans="1:5" ht="12.75">
      <c r="A151" s="106">
        <v>23.8</v>
      </c>
      <c r="B151" s="107" t="s">
        <v>116</v>
      </c>
      <c r="D151" s="106">
        <v>23.2</v>
      </c>
      <c r="E151" s="107" t="s">
        <v>116</v>
      </c>
    </row>
    <row r="152" spans="1:5" ht="12.75">
      <c r="A152" s="106">
        <v>23.9</v>
      </c>
      <c r="B152" s="107" t="s">
        <v>116</v>
      </c>
      <c r="D152" s="106">
        <v>23.3</v>
      </c>
      <c r="E152" s="107" t="s">
        <v>116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1" sqref="A1:C31"/>
    </sheetView>
  </sheetViews>
  <sheetFormatPr defaultColWidth="9.140625" defaultRowHeight="12.75"/>
  <cols>
    <col min="2" max="2" width="21.7109375" style="0" customWidth="1"/>
    <col min="3" max="3" width="19.8515625" style="0" customWidth="1"/>
  </cols>
  <sheetData>
    <row r="1" ht="12.75">
      <c r="B1" s="5" t="s">
        <v>194</v>
      </c>
    </row>
    <row r="3" spans="1:4" ht="12.75">
      <c r="A3" s="152">
        <v>1</v>
      </c>
      <c r="B3" s="153" t="s">
        <v>121</v>
      </c>
      <c r="C3" s="154" t="s">
        <v>122</v>
      </c>
      <c r="D3" s="80"/>
    </row>
    <row r="4" spans="1:4" ht="12.75">
      <c r="A4" s="152">
        <v>3</v>
      </c>
      <c r="B4" s="153" t="s">
        <v>123</v>
      </c>
      <c r="C4" s="154" t="s">
        <v>122</v>
      </c>
      <c r="D4" s="80"/>
    </row>
    <row r="5" spans="1:4" ht="12.75">
      <c r="A5" s="152">
        <v>7</v>
      </c>
      <c r="B5" s="153" t="s">
        <v>124</v>
      </c>
      <c r="C5" s="154" t="s">
        <v>122</v>
      </c>
      <c r="D5" s="80"/>
    </row>
    <row r="6" spans="1:4" ht="12.75">
      <c r="A6" s="152">
        <v>8</v>
      </c>
      <c r="B6" s="153" t="s">
        <v>125</v>
      </c>
      <c r="C6" s="155" t="s">
        <v>122</v>
      </c>
      <c r="D6" s="80"/>
    </row>
    <row r="7" spans="1:4" ht="12.75">
      <c r="A7" s="152">
        <v>9</v>
      </c>
      <c r="B7" s="153" t="s">
        <v>128</v>
      </c>
      <c r="C7" s="154" t="s">
        <v>129</v>
      </c>
      <c r="D7" s="80"/>
    </row>
    <row r="8" spans="1:4" ht="12.75">
      <c r="A8" s="152">
        <v>11</v>
      </c>
      <c r="B8" s="156" t="s">
        <v>130</v>
      </c>
      <c r="C8" s="155" t="s">
        <v>129</v>
      </c>
      <c r="D8" s="80"/>
    </row>
    <row r="9" spans="1:4" ht="12.75">
      <c r="A9" s="157">
        <v>12</v>
      </c>
      <c r="B9" s="153" t="s">
        <v>131</v>
      </c>
      <c r="C9" s="154" t="s">
        <v>129</v>
      </c>
      <c r="D9" s="80"/>
    </row>
    <row r="10" spans="1:4" ht="12.75">
      <c r="A10" s="152">
        <v>13</v>
      </c>
      <c r="B10" s="153" t="s">
        <v>145</v>
      </c>
      <c r="C10" s="155" t="s">
        <v>149</v>
      </c>
      <c r="D10" s="80"/>
    </row>
    <row r="11" spans="1:4" ht="12.75">
      <c r="A11" s="152">
        <v>14</v>
      </c>
      <c r="B11" s="153" t="s">
        <v>146</v>
      </c>
      <c r="C11" s="154" t="s">
        <v>149</v>
      </c>
      <c r="D11" s="80"/>
    </row>
    <row r="12" spans="1:4" ht="12.75">
      <c r="A12" s="152">
        <v>15</v>
      </c>
      <c r="B12" s="153" t="s">
        <v>147</v>
      </c>
      <c r="C12" s="154" t="s">
        <v>149</v>
      </c>
      <c r="D12" s="80"/>
    </row>
    <row r="13" spans="1:4" ht="14.25" customHeight="1">
      <c r="A13" s="152">
        <v>16</v>
      </c>
      <c r="B13" s="158" t="s">
        <v>148</v>
      </c>
      <c r="C13" s="154" t="s">
        <v>149</v>
      </c>
      <c r="D13" s="80"/>
    </row>
    <row r="14" spans="1:4" ht="12.75">
      <c r="A14" s="80"/>
      <c r="B14" s="80"/>
      <c r="C14" s="80"/>
      <c r="D14" s="80"/>
    </row>
    <row r="15" spans="1:4" ht="12.75">
      <c r="A15" s="80"/>
      <c r="B15" s="80"/>
      <c r="C15" s="80"/>
      <c r="D15" s="80"/>
    </row>
    <row r="16" spans="1:4" ht="12.75">
      <c r="A16" s="80"/>
      <c r="B16" s="5" t="s">
        <v>195</v>
      </c>
      <c r="C16" s="80"/>
      <c r="D16" s="80"/>
    </row>
    <row r="17" spans="1:4" ht="12.75">
      <c r="A17" s="80"/>
      <c r="B17" s="80"/>
      <c r="C17" s="80"/>
      <c r="D17" s="80"/>
    </row>
    <row r="18" spans="1:4" ht="12.75">
      <c r="A18" s="152">
        <v>17</v>
      </c>
      <c r="B18" s="158" t="s">
        <v>150</v>
      </c>
      <c r="C18" s="154" t="s">
        <v>154</v>
      </c>
      <c r="D18" s="80"/>
    </row>
    <row r="19" spans="1:4" ht="12.75">
      <c r="A19" s="152">
        <v>18</v>
      </c>
      <c r="B19" s="158" t="s">
        <v>151</v>
      </c>
      <c r="C19" s="154" t="s">
        <v>154</v>
      </c>
      <c r="D19" s="80"/>
    </row>
    <row r="20" spans="1:4" ht="12.75">
      <c r="A20" s="152">
        <v>19</v>
      </c>
      <c r="B20" s="158" t="s">
        <v>152</v>
      </c>
      <c r="C20" s="154" t="s">
        <v>154</v>
      </c>
      <c r="D20" s="80"/>
    </row>
    <row r="21" spans="1:4" ht="12.75">
      <c r="A21" s="152">
        <v>20</v>
      </c>
      <c r="B21" s="158" t="s">
        <v>153</v>
      </c>
      <c r="C21" s="154" t="s">
        <v>154</v>
      </c>
      <c r="D21" s="80"/>
    </row>
    <row r="22" spans="1:4" ht="12.75">
      <c r="A22" s="152">
        <v>21</v>
      </c>
      <c r="B22" s="158" t="s">
        <v>160</v>
      </c>
      <c r="C22" s="154" t="s">
        <v>161</v>
      </c>
      <c r="D22" s="80"/>
    </row>
    <row r="23" spans="1:4" ht="12.75">
      <c r="A23" s="152">
        <v>22</v>
      </c>
      <c r="B23" s="153" t="s">
        <v>162</v>
      </c>
      <c r="C23" s="155" t="s">
        <v>168</v>
      </c>
      <c r="D23" s="80"/>
    </row>
    <row r="24" spans="1:4" ht="12.75">
      <c r="A24" s="152">
        <v>24</v>
      </c>
      <c r="B24" s="153" t="s">
        <v>163</v>
      </c>
      <c r="C24" s="153" t="s">
        <v>168</v>
      </c>
      <c r="D24" s="80"/>
    </row>
    <row r="25" spans="1:4" ht="12.75">
      <c r="A25" s="152">
        <v>25</v>
      </c>
      <c r="B25" s="153" t="s">
        <v>164</v>
      </c>
      <c r="C25" s="153" t="s">
        <v>168</v>
      </c>
      <c r="D25" s="80"/>
    </row>
    <row r="26" spans="1:4" ht="12.75">
      <c r="A26" s="152">
        <v>27</v>
      </c>
      <c r="B26" s="153" t="s">
        <v>165</v>
      </c>
      <c r="C26" s="153" t="s">
        <v>168</v>
      </c>
      <c r="D26" s="80"/>
    </row>
    <row r="27" spans="1:4" ht="12.75">
      <c r="A27" s="159">
        <v>28</v>
      </c>
      <c r="B27" s="153" t="s">
        <v>166</v>
      </c>
      <c r="C27" s="153" t="s">
        <v>168</v>
      </c>
      <c r="D27" s="80"/>
    </row>
    <row r="28" spans="1:4" ht="12.75">
      <c r="A28" s="159">
        <v>29</v>
      </c>
      <c r="B28" s="153" t="s">
        <v>167</v>
      </c>
      <c r="C28" s="153" t="s">
        <v>168</v>
      </c>
      <c r="D28" s="80"/>
    </row>
    <row r="29" spans="1:4" ht="12.75">
      <c r="A29" s="159">
        <v>30</v>
      </c>
      <c r="B29" s="153" t="s">
        <v>193</v>
      </c>
      <c r="C29" s="153" t="s">
        <v>161</v>
      </c>
      <c r="D29" s="80"/>
    </row>
    <row r="30" spans="1:4" ht="12.75">
      <c r="A30" s="80"/>
      <c r="B30" s="80"/>
      <c r="C30" s="80"/>
      <c r="D30" s="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LVAC</cp:lastModifiedBy>
  <cp:lastPrinted>2017-05-24T14:55:29Z</cp:lastPrinted>
  <dcterms:created xsi:type="dcterms:W3CDTF">2001-04-14T17:39:13Z</dcterms:created>
  <dcterms:modified xsi:type="dcterms:W3CDTF">2017-05-24T15:00:38Z</dcterms:modified>
  <cp:category/>
  <cp:version/>
  <cp:contentType/>
  <cp:contentStatus/>
</cp:coreProperties>
</file>